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Documents\Sites\npdata\Data\Vreemdelingen\NIS\Vreemdelingen-aangroei\Aangroei-per-nationaliteit\"/>
    </mc:Choice>
  </mc:AlternateContent>
  <bookViews>
    <workbookView xWindow="0" yWindow="0" windowWidth="23040" windowHeight="10452" activeTab="5"/>
  </bookViews>
  <sheets>
    <sheet name="Moslims ea" sheetId="13" r:id="rId1"/>
    <sheet name="Continent" sheetId="14" r:id="rId2"/>
    <sheet name="Top-7" sheetId="12" r:id="rId3"/>
    <sheet name="Tabel" sheetId="17" r:id="rId4"/>
    <sheet name="Grafiek" sheetId="8" r:id="rId5"/>
    <sheet name="Landen" sheetId="4" r:id="rId6"/>
  </sheets>
  <definedNames>
    <definedName name="_xlnm._FilterDatabase" localSheetId="5" hidden="1">Landen!$A$2:$ID$197</definedName>
    <definedName name="_xlnm._FilterDatabase" localSheetId="2" hidden="1">'Top-7'!$AH$57:$BB$57</definedName>
  </definedNames>
  <calcPr calcId="162913"/>
</workbook>
</file>

<file path=xl/calcChain.xml><?xml version="1.0" encoding="utf-8"?>
<calcChain xmlns="http://schemas.openxmlformats.org/spreadsheetml/2006/main">
  <c r="BA99" i="12" l="1"/>
  <c r="AZ99" i="12"/>
  <c r="AY99" i="12"/>
  <c r="AX99" i="12"/>
  <c r="AW99" i="12"/>
  <c r="AV99" i="12"/>
  <c r="AU99" i="12"/>
  <c r="AT99" i="12"/>
  <c r="AS99" i="12"/>
  <c r="AR99" i="12"/>
  <c r="AQ99" i="12"/>
  <c r="AP99" i="12"/>
  <c r="AO99" i="12"/>
  <c r="AN99" i="12"/>
  <c r="AM99" i="12"/>
  <c r="AL99" i="12"/>
  <c r="AK99" i="12"/>
  <c r="AJ99" i="12"/>
  <c r="AI99" i="12"/>
  <c r="BA96" i="12"/>
  <c r="AZ96" i="12"/>
  <c r="AY96" i="12"/>
  <c r="AX96" i="12"/>
  <c r="AW96" i="12"/>
  <c r="AV96" i="12"/>
  <c r="AU96" i="12"/>
  <c r="AT96" i="12"/>
  <c r="AS96" i="12"/>
  <c r="AR96" i="12"/>
  <c r="AQ96" i="12"/>
  <c r="AP96" i="12"/>
  <c r="AO96" i="12"/>
  <c r="AN96" i="12"/>
  <c r="AM96" i="12"/>
  <c r="AL96" i="12"/>
  <c r="AK96" i="12"/>
  <c r="AJ96" i="12"/>
  <c r="AI96" i="12"/>
  <c r="AI95" i="12"/>
  <c r="AJ95" i="12"/>
  <c r="AK95" i="12"/>
  <c r="AL95" i="12"/>
  <c r="AM95" i="12"/>
  <c r="AN95" i="12"/>
  <c r="AO95" i="12"/>
  <c r="AP95" i="12"/>
  <c r="AQ95" i="12"/>
  <c r="AR95" i="12"/>
  <c r="AS95" i="12"/>
  <c r="AT95" i="12"/>
  <c r="AU95" i="12"/>
  <c r="AV95" i="12"/>
  <c r="AW95" i="12"/>
  <c r="AX95" i="12"/>
  <c r="AY95" i="12"/>
  <c r="AZ95" i="12"/>
  <c r="BA95" i="12"/>
  <c r="BA66" i="12"/>
  <c r="AZ66" i="12"/>
  <c r="AY66" i="12"/>
  <c r="AX66" i="12"/>
  <c r="AW66" i="12"/>
  <c r="AV66" i="12"/>
  <c r="AU66" i="12"/>
  <c r="AT66" i="12"/>
  <c r="AS66" i="12"/>
  <c r="AR66" i="12"/>
  <c r="AQ66" i="12"/>
  <c r="AP66" i="12"/>
  <c r="AO66" i="12"/>
  <c r="AN66" i="12"/>
  <c r="AM66" i="12"/>
  <c r="AL66" i="12"/>
  <c r="AK66" i="12"/>
  <c r="AJ66" i="12"/>
  <c r="AI66" i="12"/>
  <c r="S37" i="17" l="1"/>
  <c r="S36" i="17"/>
  <c r="S35" i="17"/>
  <c r="S34" i="17"/>
  <c r="S33" i="17"/>
  <c r="S32" i="17"/>
  <c r="S31" i="17"/>
  <c r="S30" i="17"/>
  <c r="S29" i="17"/>
  <c r="S28" i="17"/>
  <c r="S27" i="17"/>
  <c r="S26" i="17"/>
  <c r="S25" i="17"/>
  <c r="S24" i="17"/>
  <c r="S23" i="17"/>
  <c r="S22" i="17"/>
  <c r="S21" i="17"/>
  <c r="S20" i="17"/>
  <c r="S19" i="17"/>
  <c r="S18" i="17"/>
  <c r="S17" i="17"/>
  <c r="S16" i="17"/>
  <c r="S15" i="17"/>
  <c r="S14" i="17"/>
  <c r="S13" i="17"/>
  <c r="S12" i="17"/>
  <c r="S11" i="17"/>
  <c r="S10" i="17"/>
  <c r="S9" i="17"/>
  <c r="S8" i="17"/>
  <c r="S7" i="17"/>
  <c r="S6" i="17"/>
  <c r="S5" i="17"/>
  <c r="S4" i="17"/>
  <c r="R37" i="17"/>
  <c r="R36" i="17"/>
  <c r="R35" i="17"/>
  <c r="R34" i="17"/>
  <c r="R33" i="17"/>
  <c r="R32" i="17"/>
  <c r="R31" i="17"/>
  <c r="R30" i="17"/>
  <c r="R29" i="17"/>
  <c r="R28" i="17"/>
  <c r="R27" i="17"/>
  <c r="R26" i="17"/>
  <c r="R25" i="17"/>
  <c r="R24" i="17"/>
  <c r="R23" i="17"/>
  <c r="R22" i="17"/>
  <c r="R21" i="17"/>
  <c r="R20" i="17"/>
  <c r="R19" i="17"/>
  <c r="R18" i="17"/>
  <c r="R17" i="17"/>
  <c r="R16" i="17"/>
  <c r="R15" i="17"/>
  <c r="R14" i="17"/>
  <c r="R13" i="17"/>
  <c r="R12" i="17"/>
  <c r="R11" i="17"/>
  <c r="R10" i="17"/>
  <c r="R9" i="17"/>
  <c r="R8" i="17"/>
  <c r="R7" i="17"/>
  <c r="R6" i="17"/>
  <c r="R5" i="17"/>
  <c r="R4" i="17"/>
  <c r="U37" i="17"/>
  <c r="T37" i="17"/>
  <c r="U36" i="17"/>
  <c r="T36" i="17"/>
  <c r="U35" i="17"/>
  <c r="T35" i="17"/>
  <c r="U34" i="17"/>
  <c r="T34" i="17"/>
  <c r="U33" i="17"/>
  <c r="T33" i="17"/>
  <c r="U32" i="17"/>
  <c r="T32" i="17"/>
  <c r="U31" i="17"/>
  <c r="T31" i="17"/>
  <c r="U30" i="17"/>
  <c r="T30" i="17"/>
  <c r="U29" i="17"/>
  <c r="T29" i="17"/>
  <c r="U28" i="17"/>
  <c r="T28" i="17"/>
  <c r="U27" i="17"/>
  <c r="T27" i="17"/>
  <c r="U26" i="17"/>
  <c r="T26" i="17"/>
  <c r="U25" i="17"/>
  <c r="T25" i="17"/>
  <c r="U24" i="17"/>
  <c r="T24" i="17"/>
  <c r="U23" i="17"/>
  <c r="T23" i="17"/>
  <c r="U22" i="17"/>
  <c r="T22" i="17"/>
  <c r="U21" i="17"/>
  <c r="T21" i="17"/>
  <c r="U20" i="17"/>
  <c r="T20" i="17"/>
  <c r="U19" i="17"/>
  <c r="T19" i="17"/>
  <c r="U18" i="17"/>
  <c r="T18" i="17"/>
  <c r="U17" i="17"/>
  <c r="T17" i="17"/>
  <c r="U16" i="17"/>
  <c r="T16" i="17"/>
  <c r="U15" i="17"/>
  <c r="T15" i="17"/>
  <c r="U14" i="17"/>
  <c r="T14" i="17"/>
  <c r="U13" i="17"/>
  <c r="T13" i="17"/>
  <c r="U12" i="17"/>
  <c r="T12" i="17"/>
  <c r="U11" i="17"/>
  <c r="T11" i="17"/>
  <c r="U10" i="17"/>
  <c r="T10" i="17"/>
  <c r="U9" i="17"/>
  <c r="T9" i="17"/>
  <c r="U8" i="17"/>
  <c r="T8" i="17"/>
  <c r="U7" i="17"/>
  <c r="T7" i="17"/>
  <c r="U6" i="17"/>
  <c r="T6" i="17"/>
  <c r="U5" i="17"/>
  <c r="U4" i="17"/>
  <c r="T4" i="17"/>
  <c r="T5" i="17"/>
  <c r="Q38" i="17"/>
  <c r="P38" i="17"/>
  <c r="P35" i="17"/>
  <c r="Q35" i="17"/>
  <c r="Q34" i="17"/>
  <c r="P34" i="17"/>
  <c r="U38" i="17" l="1"/>
  <c r="CG2" i="8" l="1"/>
  <c r="CC2" i="8"/>
  <c r="BY2" i="8"/>
  <c r="BU2" i="8"/>
  <c r="CP2" i="8" s="1"/>
  <c r="BP2" i="8"/>
  <c r="AT2" i="8"/>
  <c r="CJ2" i="8" s="1"/>
  <c r="AS2" i="8"/>
  <c r="CI2" i="8" s="1"/>
  <c r="AR2" i="8"/>
  <c r="CH2" i="8" s="1"/>
  <c r="AQ2" i="8"/>
  <c r="AP2" i="8"/>
  <c r="CF2" i="8" s="1"/>
  <c r="AO2" i="8"/>
  <c r="CE2" i="8" s="1"/>
  <c r="AN2" i="8"/>
  <c r="CD2" i="8" s="1"/>
  <c r="AM2" i="8"/>
  <c r="AL2" i="8"/>
  <c r="CB2" i="8" s="1"/>
  <c r="AK2" i="8"/>
  <c r="CA2" i="8" s="1"/>
  <c r="AJ2" i="8"/>
  <c r="BZ2" i="8" s="1"/>
  <c r="AI2" i="8"/>
  <c r="AH2" i="8"/>
  <c r="BX2" i="8" s="1"/>
  <c r="AG2" i="8"/>
  <c r="BW2" i="8" s="1"/>
  <c r="AF2" i="8"/>
  <c r="BV2" i="8" s="1"/>
  <c r="AE2" i="8"/>
  <c r="AD2" i="8"/>
  <c r="BT2" i="8" s="1"/>
  <c r="AC2" i="8"/>
  <c r="BS2" i="8" s="1"/>
  <c r="AB2" i="8"/>
  <c r="AU2" i="8" s="1"/>
  <c r="GX2" i="8" l="1"/>
  <c r="CU2" i="8"/>
  <c r="HB2" i="8"/>
  <c r="CY2" i="8"/>
  <c r="GQ2" i="8"/>
  <c r="CR2" i="8"/>
  <c r="GU2" i="8"/>
  <c r="CV2" i="8"/>
  <c r="GY2" i="8"/>
  <c r="CZ2" i="8"/>
  <c r="HC2" i="8"/>
  <c r="DD2" i="8"/>
  <c r="HG2" i="8"/>
  <c r="CT2" i="8"/>
  <c r="CS2" i="8"/>
  <c r="GV2" i="8"/>
  <c r="GZ2" i="8"/>
  <c r="CW2" i="8"/>
  <c r="HH2" i="8"/>
  <c r="IE2" i="8" s="1"/>
  <c r="DE2" i="8"/>
  <c r="CX2" i="8"/>
  <c r="GT2" i="8"/>
  <c r="CQ2" i="8"/>
  <c r="HF2" i="8"/>
  <c r="DC2" i="8"/>
  <c r="GR2" i="8"/>
  <c r="CO2" i="8"/>
  <c r="HD2" i="8"/>
  <c r="DA2" i="8"/>
  <c r="DB2" i="8"/>
  <c r="GS2" i="8"/>
  <c r="GW2" i="8"/>
  <c r="HA2" i="8"/>
  <c r="HE2" i="8"/>
  <c r="BR2" i="8"/>
  <c r="H4" i="17"/>
  <c r="B4" i="17"/>
  <c r="GP2" i="8" l="1"/>
  <c r="CK2" i="8"/>
  <c r="HI2" i="8" s="1"/>
  <c r="CN2" i="8"/>
  <c r="BB66" i="12"/>
  <c r="BB58" i="12"/>
  <c r="BB63" i="12"/>
  <c r="BB60" i="12"/>
  <c r="BB61" i="12"/>
  <c r="BB59" i="12"/>
  <c r="F4" i="8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D2" i="17"/>
  <c r="C4" i="8"/>
  <c r="IC2" i="8" l="1"/>
  <c r="IF2" i="8"/>
  <c r="M4" i="8"/>
  <c r="BT6" i="8"/>
  <c r="BX6" i="8"/>
  <c r="CB6" i="8"/>
  <c r="CF6" i="8"/>
  <c r="CJ6" i="8"/>
  <c r="BU6" i="8"/>
  <c r="BY6" i="8"/>
  <c r="CC6" i="8"/>
  <c r="CG6" i="8"/>
  <c r="BR6" i="8"/>
  <c r="BV6" i="8"/>
  <c r="BZ6" i="8"/>
  <c r="CD6" i="8"/>
  <c r="CH6" i="8"/>
  <c r="BS6" i="8"/>
  <c r="BW6" i="8"/>
  <c r="CA6" i="8"/>
  <c r="CE6" i="8"/>
  <c r="CI6" i="8"/>
  <c r="BO199" i="4"/>
  <c r="BN199" i="4"/>
  <c r="BM199" i="4"/>
  <c r="BL199" i="4"/>
  <c r="BK199" i="4"/>
  <c r="BJ199" i="4"/>
  <c r="BI199" i="4"/>
  <c r="BH199" i="4"/>
  <c r="BG199" i="4"/>
  <c r="BF199" i="4"/>
  <c r="BE199" i="4"/>
  <c r="BD199" i="4"/>
  <c r="BC199" i="4"/>
  <c r="BB199" i="4"/>
  <c r="BA199" i="4"/>
  <c r="AZ199" i="4"/>
  <c r="AY199" i="4"/>
  <c r="AX199" i="4"/>
  <c r="AW199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K7" i="17"/>
  <c r="T4" i="8" l="1"/>
  <c r="CK6" i="8"/>
  <c r="D9" i="17"/>
  <c r="F9" i="17" s="1"/>
  <c r="D15" i="17"/>
  <c r="F15" i="17" s="1"/>
  <c r="D7" i="17"/>
  <c r="J7" i="17" s="1"/>
  <c r="D11" i="17"/>
  <c r="F11" i="17" s="1"/>
  <c r="D13" i="17"/>
  <c r="F13" i="17" s="1"/>
  <c r="D17" i="17"/>
  <c r="F17" i="17" s="1"/>
  <c r="D19" i="17"/>
  <c r="F19" i="17" s="1"/>
  <c r="D21" i="17"/>
  <c r="F21" i="17" s="1"/>
  <c r="D24" i="17"/>
  <c r="F24" i="17" s="1"/>
  <c r="D23" i="17"/>
  <c r="F23" i="17" s="1"/>
  <c r="E27" i="17"/>
  <c r="D25" i="17"/>
  <c r="F25" i="17" s="1"/>
  <c r="D8" i="17"/>
  <c r="F8" i="17" s="1"/>
  <c r="D10" i="17"/>
  <c r="F10" i="17" s="1"/>
  <c r="D12" i="17"/>
  <c r="F12" i="17" s="1"/>
  <c r="D14" i="17"/>
  <c r="F14" i="17" s="1"/>
  <c r="D16" i="17"/>
  <c r="F16" i="17" s="1"/>
  <c r="D18" i="17"/>
  <c r="F18" i="17" s="1"/>
  <c r="D20" i="17"/>
  <c r="F20" i="17" s="1"/>
  <c r="D22" i="17"/>
  <c r="F22" i="17" s="1"/>
  <c r="K8" i="17"/>
  <c r="K9" i="17" s="1"/>
  <c r="K10" i="17" s="1"/>
  <c r="K11" i="17" s="1"/>
  <c r="K12" i="17" s="1"/>
  <c r="K13" i="17" s="1"/>
  <c r="K14" i="17" s="1"/>
  <c r="K15" i="17" s="1"/>
  <c r="K16" i="17" s="1"/>
  <c r="K17" i="17" s="1"/>
  <c r="K18" i="17" s="1"/>
  <c r="K19" i="17" s="1"/>
  <c r="K20" i="17" s="1"/>
  <c r="K21" i="17" s="1"/>
  <c r="K22" i="17" s="1"/>
  <c r="K23" i="17" s="1"/>
  <c r="K24" i="17" s="1"/>
  <c r="K25" i="17" s="1"/>
  <c r="IE220" i="4"/>
  <c r="IE219" i="4"/>
  <c r="IE218" i="4"/>
  <c r="IE217" i="4"/>
  <c r="IE216" i="4"/>
  <c r="IE215" i="4"/>
  <c r="IE214" i="4"/>
  <c r="IE213" i="4"/>
  <c r="IE212" i="4"/>
  <c r="IE211" i="4"/>
  <c r="IE210" i="4"/>
  <c r="IE209" i="4"/>
  <c r="IE208" i="4"/>
  <c r="IE207" i="4"/>
  <c r="IE206" i="4"/>
  <c r="IE205" i="4"/>
  <c r="IE204" i="4"/>
  <c r="IF220" i="4"/>
  <c r="IF219" i="4"/>
  <c r="IF218" i="4"/>
  <c r="IF217" i="4"/>
  <c r="IF216" i="4"/>
  <c r="IF215" i="4"/>
  <c r="IF214" i="4"/>
  <c r="IF213" i="4"/>
  <c r="IF212" i="4"/>
  <c r="IF211" i="4"/>
  <c r="IF210" i="4"/>
  <c r="IF209" i="4"/>
  <c r="IF208" i="4"/>
  <c r="IF207" i="4"/>
  <c r="IF206" i="4"/>
  <c r="IF205" i="4"/>
  <c r="IF204" i="4"/>
  <c r="IC217" i="4"/>
  <c r="IC212" i="4"/>
  <c r="IC220" i="4"/>
  <c r="IC219" i="4"/>
  <c r="IC218" i="4"/>
  <c r="IC216" i="4"/>
  <c r="IC214" i="4"/>
  <c r="IC211" i="4"/>
  <c r="IC210" i="4"/>
  <c r="IC207" i="4"/>
  <c r="IC206" i="4"/>
  <c r="IB220" i="4"/>
  <c r="IA220" i="4"/>
  <c r="HZ220" i="4"/>
  <c r="HY220" i="4"/>
  <c r="HX220" i="4"/>
  <c r="HW220" i="4"/>
  <c r="HV220" i="4"/>
  <c r="HU220" i="4"/>
  <c r="HT220" i="4"/>
  <c r="HS220" i="4"/>
  <c r="HR220" i="4"/>
  <c r="HQ220" i="4"/>
  <c r="HP220" i="4"/>
  <c r="HO220" i="4"/>
  <c r="HN220" i="4"/>
  <c r="HM220" i="4"/>
  <c r="HL220" i="4"/>
  <c r="HK220" i="4"/>
  <c r="HJ220" i="4"/>
  <c r="IB219" i="4"/>
  <c r="IA219" i="4"/>
  <c r="HZ219" i="4"/>
  <c r="HY219" i="4"/>
  <c r="HX219" i="4"/>
  <c r="HW219" i="4"/>
  <c r="HV219" i="4"/>
  <c r="HU219" i="4"/>
  <c r="HT219" i="4"/>
  <c r="HS219" i="4"/>
  <c r="HR219" i="4"/>
  <c r="HQ219" i="4"/>
  <c r="HP219" i="4"/>
  <c r="HO219" i="4"/>
  <c r="HN219" i="4"/>
  <c r="HM219" i="4"/>
  <c r="HL219" i="4"/>
  <c r="HK219" i="4"/>
  <c r="HJ219" i="4"/>
  <c r="IB218" i="4"/>
  <c r="IA218" i="4"/>
  <c r="HZ218" i="4"/>
  <c r="HY218" i="4"/>
  <c r="HX218" i="4"/>
  <c r="HW218" i="4"/>
  <c r="HV218" i="4"/>
  <c r="HU218" i="4"/>
  <c r="HT218" i="4"/>
  <c r="HS218" i="4"/>
  <c r="HR218" i="4"/>
  <c r="HQ218" i="4"/>
  <c r="HP218" i="4"/>
  <c r="HO218" i="4"/>
  <c r="HN218" i="4"/>
  <c r="HM218" i="4"/>
  <c r="HL218" i="4"/>
  <c r="HK218" i="4"/>
  <c r="HJ218" i="4"/>
  <c r="IB217" i="4"/>
  <c r="IA217" i="4"/>
  <c r="HZ217" i="4"/>
  <c r="HY217" i="4"/>
  <c r="HX217" i="4"/>
  <c r="HW217" i="4"/>
  <c r="HV217" i="4"/>
  <c r="HU217" i="4"/>
  <c r="HT217" i="4"/>
  <c r="HS217" i="4"/>
  <c r="HR217" i="4"/>
  <c r="HQ217" i="4"/>
  <c r="HP217" i="4"/>
  <c r="HO217" i="4"/>
  <c r="HN217" i="4"/>
  <c r="HM217" i="4"/>
  <c r="HL217" i="4"/>
  <c r="HK217" i="4"/>
  <c r="HJ217" i="4"/>
  <c r="IB216" i="4"/>
  <c r="IA216" i="4"/>
  <c r="HZ216" i="4"/>
  <c r="HY216" i="4"/>
  <c r="HX216" i="4"/>
  <c r="HW216" i="4"/>
  <c r="HV216" i="4"/>
  <c r="HU216" i="4"/>
  <c r="HT216" i="4"/>
  <c r="HS216" i="4"/>
  <c r="HR216" i="4"/>
  <c r="HQ216" i="4"/>
  <c r="HP216" i="4"/>
  <c r="HO216" i="4"/>
  <c r="HN216" i="4"/>
  <c r="HM216" i="4"/>
  <c r="HL216" i="4"/>
  <c r="HK216" i="4"/>
  <c r="HJ216" i="4"/>
  <c r="IA215" i="4"/>
  <c r="HW215" i="4"/>
  <c r="HS215" i="4"/>
  <c r="HO215" i="4"/>
  <c r="HK215" i="4"/>
  <c r="HZ215" i="4"/>
  <c r="HV215" i="4"/>
  <c r="HR215" i="4"/>
  <c r="HN215" i="4"/>
  <c r="HJ215" i="4"/>
  <c r="IA214" i="4"/>
  <c r="HW214" i="4"/>
  <c r="HS214" i="4"/>
  <c r="HO214" i="4"/>
  <c r="HK214" i="4"/>
  <c r="HZ213" i="4"/>
  <c r="HV213" i="4"/>
  <c r="HR213" i="4"/>
  <c r="HN213" i="4"/>
  <c r="HJ213" i="4"/>
  <c r="HY212" i="4"/>
  <c r="HU212" i="4"/>
  <c r="HQ212" i="4"/>
  <c r="HM212" i="4"/>
  <c r="IA210" i="4"/>
  <c r="HW210" i="4"/>
  <c r="HS210" i="4"/>
  <c r="HO210" i="4"/>
  <c r="HK210" i="4"/>
  <c r="HZ209" i="4"/>
  <c r="HV209" i="4"/>
  <c r="HR209" i="4"/>
  <c r="HN209" i="4"/>
  <c r="HJ209" i="4"/>
  <c r="IA206" i="4"/>
  <c r="HW206" i="4"/>
  <c r="HS206" i="4"/>
  <c r="HO206" i="4"/>
  <c r="HK206" i="4"/>
  <c r="HZ205" i="4"/>
  <c r="HV205" i="4"/>
  <c r="HR205" i="4"/>
  <c r="HN205" i="4"/>
  <c r="HJ205" i="4"/>
  <c r="IB215" i="4"/>
  <c r="HX215" i="4"/>
  <c r="HT215" i="4"/>
  <c r="HP215" i="4"/>
  <c r="HL215" i="4"/>
  <c r="IB214" i="4"/>
  <c r="HZ214" i="4"/>
  <c r="HY214" i="4"/>
  <c r="HX214" i="4"/>
  <c r="HV214" i="4"/>
  <c r="HU214" i="4"/>
  <c r="HT214" i="4"/>
  <c r="HR214" i="4"/>
  <c r="HQ214" i="4"/>
  <c r="HP214" i="4"/>
  <c r="HN214" i="4"/>
  <c r="HM214" i="4"/>
  <c r="HL214" i="4"/>
  <c r="HJ214" i="4"/>
  <c r="IB213" i="4"/>
  <c r="IA213" i="4"/>
  <c r="HY213" i="4"/>
  <c r="HX213" i="4"/>
  <c r="HW213" i="4"/>
  <c r="HU213" i="4"/>
  <c r="HT213" i="4"/>
  <c r="HS213" i="4"/>
  <c r="HQ213" i="4"/>
  <c r="HP213" i="4"/>
  <c r="HO213" i="4"/>
  <c r="HM213" i="4"/>
  <c r="HL213" i="4"/>
  <c r="HK213" i="4"/>
  <c r="IB212" i="4"/>
  <c r="HX212" i="4"/>
  <c r="HT212" i="4"/>
  <c r="HP212" i="4"/>
  <c r="HL212" i="4"/>
  <c r="IB211" i="4"/>
  <c r="IA211" i="4"/>
  <c r="HZ211" i="4"/>
  <c r="HY211" i="4"/>
  <c r="HX211" i="4"/>
  <c r="HW211" i="4"/>
  <c r="HV211" i="4"/>
  <c r="HU211" i="4"/>
  <c r="HT211" i="4"/>
  <c r="HS211" i="4"/>
  <c r="HR211" i="4"/>
  <c r="HQ211" i="4"/>
  <c r="HP211" i="4"/>
  <c r="HO211" i="4"/>
  <c r="HN211" i="4"/>
  <c r="HM211" i="4"/>
  <c r="HL211" i="4"/>
  <c r="HK211" i="4"/>
  <c r="HJ211" i="4"/>
  <c r="IB210" i="4"/>
  <c r="HZ210" i="4"/>
  <c r="HY210" i="4"/>
  <c r="HX210" i="4"/>
  <c r="HV210" i="4"/>
  <c r="HU210" i="4"/>
  <c r="HT210" i="4"/>
  <c r="HR210" i="4"/>
  <c r="HQ210" i="4"/>
  <c r="HP210" i="4"/>
  <c r="HN210" i="4"/>
  <c r="HM210" i="4"/>
  <c r="HL210" i="4"/>
  <c r="HJ210" i="4"/>
  <c r="HY209" i="4"/>
  <c r="HU209" i="4"/>
  <c r="HQ209" i="4"/>
  <c r="HM209" i="4"/>
  <c r="IB207" i="4"/>
  <c r="IA207" i="4"/>
  <c r="HZ207" i="4"/>
  <c r="HY207" i="4"/>
  <c r="HX207" i="4"/>
  <c r="HW207" i="4"/>
  <c r="HV207" i="4"/>
  <c r="HU207" i="4"/>
  <c r="HT207" i="4"/>
  <c r="HS207" i="4"/>
  <c r="HR207" i="4"/>
  <c r="HQ207" i="4"/>
  <c r="HP207" i="4"/>
  <c r="HO207" i="4"/>
  <c r="HN207" i="4"/>
  <c r="HM207" i="4"/>
  <c r="HL207" i="4"/>
  <c r="HK207" i="4"/>
  <c r="HJ207" i="4"/>
  <c r="IB206" i="4"/>
  <c r="HZ206" i="4"/>
  <c r="HY206" i="4"/>
  <c r="HX206" i="4"/>
  <c r="HV206" i="4"/>
  <c r="HU206" i="4"/>
  <c r="HT206" i="4"/>
  <c r="HR206" i="4"/>
  <c r="HQ206" i="4"/>
  <c r="HP206" i="4"/>
  <c r="HN206" i="4"/>
  <c r="HM206" i="4"/>
  <c r="HL206" i="4"/>
  <c r="HJ206" i="4"/>
  <c r="HY205" i="4"/>
  <c r="HU205" i="4"/>
  <c r="HQ205" i="4"/>
  <c r="HM205" i="4"/>
  <c r="B219" i="4"/>
  <c r="AS134" i="4"/>
  <c r="CI134" i="4" s="1"/>
  <c r="HG134" i="4" s="1"/>
  <c r="AR134" i="4"/>
  <c r="CH134" i="4" s="1"/>
  <c r="HF134" i="4" s="1"/>
  <c r="AQ134" i="4"/>
  <c r="CG134" i="4" s="1"/>
  <c r="HE134" i="4" s="1"/>
  <c r="AP134" i="4"/>
  <c r="CF134" i="4" s="1"/>
  <c r="HD134" i="4" s="1"/>
  <c r="AD134" i="4"/>
  <c r="AT150" i="4"/>
  <c r="CJ150" i="4" s="1"/>
  <c r="HH150" i="4" s="1"/>
  <c r="AS150" i="4"/>
  <c r="CI150" i="4" s="1"/>
  <c r="AR150" i="4"/>
  <c r="CH150" i="4" s="1"/>
  <c r="HF150" i="4" s="1"/>
  <c r="AQ150" i="4"/>
  <c r="CG150" i="4" s="1"/>
  <c r="HE150" i="4" s="1"/>
  <c r="AP150" i="4"/>
  <c r="CF150" i="4" s="1"/>
  <c r="HD150" i="4" s="1"/>
  <c r="AO150" i="4"/>
  <c r="CE150" i="4" s="1"/>
  <c r="HC150" i="4" s="1"/>
  <c r="AN150" i="4"/>
  <c r="CD150" i="4" s="1"/>
  <c r="HB150" i="4" s="1"/>
  <c r="AM150" i="4"/>
  <c r="CC150" i="4" s="1"/>
  <c r="HA150" i="4" s="1"/>
  <c r="AL150" i="4"/>
  <c r="CB150" i="4" s="1"/>
  <c r="GZ150" i="4" s="1"/>
  <c r="AK150" i="4"/>
  <c r="CA150" i="4" s="1"/>
  <c r="AJ150" i="4"/>
  <c r="BZ150" i="4" s="1"/>
  <c r="GX150" i="4" s="1"/>
  <c r="AI150" i="4"/>
  <c r="BY150" i="4" s="1"/>
  <c r="GW150" i="4" s="1"/>
  <c r="AH150" i="4"/>
  <c r="BX150" i="4" s="1"/>
  <c r="GV150" i="4" s="1"/>
  <c r="AG150" i="4"/>
  <c r="BW150" i="4" s="1"/>
  <c r="AF150" i="4"/>
  <c r="BV150" i="4" s="1"/>
  <c r="GT150" i="4" s="1"/>
  <c r="AE150" i="4"/>
  <c r="BU150" i="4" s="1"/>
  <c r="GS150" i="4" s="1"/>
  <c r="AD150" i="4"/>
  <c r="BT150" i="4" s="1"/>
  <c r="GR150" i="4" s="1"/>
  <c r="AC150" i="4"/>
  <c r="BS150" i="4" s="1"/>
  <c r="AB150" i="4"/>
  <c r="BR150" i="4" s="1"/>
  <c r="GP150" i="4" s="1"/>
  <c r="AT62" i="4"/>
  <c r="CJ62" i="4" s="1"/>
  <c r="HH62" i="4" s="1"/>
  <c r="AS62" i="4"/>
  <c r="CI62" i="4" s="1"/>
  <c r="HG62" i="4" s="1"/>
  <c r="AR62" i="4"/>
  <c r="CH62" i="4" s="1"/>
  <c r="HF62" i="4" s="1"/>
  <c r="AQ62" i="4"/>
  <c r="CG62" i="4" s="1"/>
  <c r="HE62" i="4" s="1"/>
  <c r="AP62" i="4"/>
  <c r="CF62" i="4" s="1"/>
  <c r="HD62" i="4" s="1"/>
  <c r="AO62" i="4"/>
  <c r="CE62" i="4" s="1"/>
  <c r="HC62" i="4" s="1"/>
  <c r="AN62" i="4"/>
  <c r="CD62" i="4" s="1"/>
  <c r="AM62" i="4"/>
  <c r="CC62" i="4" s="1"/>
  <c r="HA62" i="4" s="1"/>
  <c r="AL62" i="4"/>
  <c r="CB62" i="4" s="1"/>
  <c r="GZ62" i="4" s="1"/>
  <c r="AK62" i="4"/>
  <c r="CA62" i="4" s="1"/>
  <c r="GY62" i="4" s="1"/>
  <c r="AJ62" i="4"/>
  <c r="BZ62" i="4" s="1"/>
  <c r="AI62" i="4"/>
  <c r="BY62" i="4" s="1"/>
  <c r="GW62" i="4" s="1"/>
  <c r="AH62" i="4"/>
  <c r="BX62" i="4" s="1"/>
  <c r="GV62" i="4" s="1"/>
  <c r="AG62" i="4"/>
  <c r="BW62" i="4" s="1"/>
  <c r="GU62" i="4" s="1"/>
  <c r="AF62" i="4"/>
  <c r="BV62" i="4" s="1"/>
  <c r="AE62" i="4"/>
  <c r="BU62" i="4" s="1"/>
  <c r="GS62" i="4" s="1"/>
  <c r="AD62" i="4"/>
  <c r="BT62" i="4" s="1"/>
  <c r="GR62" i="4" s="1"/>
  <c r="AC62" i="4"/>
  <c r="BS62" i="4" s="1"/>
  <c r="GQ62" i="4" s="1"/>
  <c r="AB62" i="4"/>
  <c r="BR62" i="4" s="1"/>
  <c r="GP62" i="4" s="1"/>
  <c r="AT183" i="4"/>
  <c r="CJ183" i="4" s="1"/>
  <c r="HH183" i="4" s="1"/>
  <c r="AS183" i="4"/>
  <c r="CI183" i="4" s="1"/>
  <c r="HG183" i="4" s="1"/>
  <c r="AR183" i="4"/>
  <c r="CH183" i="4" s="1"/>
  <c r="HF183" i="4" s="1"/>
  <c r="AQ183" i="4"/>
  <c r="CG183" i="4" s="1"/>
  <c r="AP183" i="4"/>
  <c r="CF183" i="4" s="1"/>
  <c r="HD183" i="4" s="1"/>
  <c r="AO183" i="4"/>
  <c r="CE183" i="4" s="1"/>
  <c r="HC183" i="4" s="1"/>
  <c r="AN183" i="4"/>
  <c r="CD183" i="4" s="1"/>
  <c r="HB183" i="4" s="1"/>
  <c r="AM183" i="4"/>
  <c r="CC183" i="4" s="1"/>
  <c r="AL183" i="4"/>
  <c r="CB183" i="4" s="1"/>
  <c r="GZ183" i="4" s="1"/>
  <c r="AK183" i="4"/>
  <c r="CA183" i="4" s="1"/>
  <c r="GY183" i="4" s="1"/>
  <c r="AJ183" i="4"/>
  <c r="BZ183" i="4" s="1"/>
  <c r="GX183" i="4" s="1"/>
  <c r="AI183" i="4"/>
  <c r="BY183" i="4" s="1"/>
  <c r="AH183" i="4"/>
  <c r="BX183" i="4" s="1"/>
  <c r="GV183" i="4" s="1"/>
  <c r="AG183" i="4"/>
  <c r="BW183" i="4" s="1"/>
  <c r="GU183" i="4" s="1"/>
  <c r="AF183" i="4"/>
  <c r="BV183" i="4" s="1"/>
  <c r="GT183" i="4" s="1"/>
  <c r="AE183" i="4"/>
  <c r="BU183" i="4" s="1"/>
  <c r="GS183" i="4" s="1"/>
  <c r="AD183" i="4"/>
  <c r="BT183" i="4" s="1"/>
  <c r="GR183" i="4" s="1"/>
  <c r="AC183" i="4"/>
  <c r="BS183" i="4" s="1"/>
  <c r="GQ183" i="4" s="1"/>
  <c r="AB183" i="4"/>
  <c r="BR183" i="4" s="1"/>
  <c r="GP183" i="4" s="1"/>
  <c r="AT140" i="4"/>
  <c r="CJ140" i="4" s="1"/>
  <c r="HH140" i="4" s="1"/>
  <c r="AS140" i="4"/>
  <c r="CI140" i="4" s="1"/>
  <c r="HG140" i="4" s="1"/>
  <c r="AR140" i="4"/>
  <c r="CH140" i="4" s="1"/>
  <c r="HF140" i="4" s="1"/>
  <c r="AQ140" i="4"/>
  <c r="CG140" i="4" s="1"/>
  <c r="HE140" i="4" s="1"/>
  <c r="AP140" i="4"/>
  <c r="CF140" i="4" s="1"/>
  <c r="AO140" i="4"/>
  <c r="CE140" i="4" s="1"/>
  <c r="HC140" i="4" s="1"/>
  <c r="AN140" i="4"/>
  <c r="CD140" i="4" s="1"/>
  <c r="HB140" i="4" s="1"/>
  <c r="AM140" i="4"/>
  <c r="CC140" i="4" s="1"/>
  <c r="HA140" i="4" s="1"/>
  <c r="AL140" i="4"/>
  <c r="CB140" i="4" s="1"/>
  <c r="AK140" i="4"/>
  <c r="CA140" i="4" s="1"/>
  <c r="GY140" i="4" s="1"/>
  <c r="AJ140" i="4"/>
  <c r="BZ140" i="4" s="1"/>
  <c r="GX140" i="4" s="1"/>
  <c r="AI140" i="4"/>
  <c r="BY140" i="4" s="1"/>
  <c r="GW140" i="4" s="1"/>
  <c r="AH140" i="4"/>
  <c r="BX140" i="4" s="1"/>
  <c r="AG140" i="4"/>
  <c r="BW140" i="4" s="1"/>
  <c r="GU140" i="4" s="1"/>
  <c r="AF140" i="4"/>
  <c r="BV140" i="4" s="1"/>
  <c r="GT140" i="4" s="1"/>
  <c r="AE140" i="4"/>
  <c r="BU140" i="4" s="1"/>
  <c r="GS140" i="4" s="1"/>
  <c r="AD140" i="4"/>
  <c r="BT140" i="4" s="1"/>
  <c r="GR140" i="4" s="1"/>
  <c r="AC140" i="4"/>
  <c r="BS140" i="4" s="1"/>
  <c r="GQ140" i="4" s="1"/>
  <c r="AB140" i="4"/>
  <c r="BR140" i="4" s="1"/>
  <c r="GP140" i="4" s="1"/>
  <c r="AT54" i="4"/>
  <c r="CJ54" i="4" s="1"/>
  <c r="HH54" i="4" s="1"/>
  <c r="AS54" i="4"/>
  <c r="CI54" i="4" s="1"/>
  <c r="AR54" i="4"/>
  <c r="CH54" i="4" s="1"/>
  <c r="HF54" i="4" s="1"/>
  <c r="AQ54" i="4"/>
  <c r="CG54" i="4" s="1"/>
  <c r="HE54" i="4" s="1"/>
  <c r="AP54" i="4"/>
  <c r="CF54" i="4" s="1"/>
  <c r="HD54" i="4" s="1"/>
  <c r="AO54" i="4"/>
  <c r="CE54" i="4" s="1"/>
  <c r="AN54" i="4"/>
  <c r="CD54" i="4" s="1"/>
  <c r="HB54" i="4" s="1"/>
  <c r="AM54" i="4"/>
  <c r="CC54" i="4" s="1"/>
  <c r="HA54" i="4" s="1"/>
  <c r="AL54" i="4"/>
  <c r="CB54" i="4" s="1"/>
  <c r="GZ54" i="4" s="1"/>
  <c r="AK54" i="4"/>
  <c r="CA54" i="4" s="1"/>
  <c r="AJ54" i="4"/>
  <c r="BZ54" i="4" s="1"/>
  <c r="GX54" i="4" s="1"/>
  <c r="AI54" i="4"/>
  <c r="BY54" i="4" s="1"/>
  <c r="GW54" i="4" s="1"/>
  <c r="AH54" i="4"/>
  <c r="BX54" i="4" s="1"/>
  <c r="GV54" i="4" s="1"/>
  <c r="AG54" i="4"/>
  <c r="BW54" i="4" s="1"/>
  <c r="GU54" i="4" s="1"/>
  <c r="AF54" i="4"/>
  <c r="BV54" i="4" s="1"/>
  <c r="GT54" i="4" s="1"/>
  <c r="AE54" i="4"/>
  <c r="BU54" i="4" s="1"/>
  <c r="GS54" i="4" s="1"/>
  <c r="AD54" i="4"/>
  <c r="BT54" i="4" s="1"/>
  <c r="GR54" i="4" s="1"/>
  <c r="AC54" i="4"/>
  <c r="BS54" i="4" s="1"/>
  <c r="AB54" i="4"/>
  <c r="BR54" i="4" s="1"/>
  <c r="GP54" i="4" s="1"/>
  <c r="AT175" i="4"/>
  <c r="CJ175" i="4" s="1"/>
  <c r="HH175" i="4" s="1"/>
  <c r="AS175" i="4"/>
  <c r="CI175" i="4" s="1"/>
  <c r="HG175" i="4" s="1"/>
  <c r="AR175" i="4"/>
  <c r="CH175" i="4" s="1"/>
  <c r="AQ175" i="4"/>
  <c r="CG175" i="4" s="1"/>
  <c r="HE175" i="4" s="1"/>
  <c r="AP175" i="4"/>
  <c r="CF175" i="4" s="1"/>
  <c r="HD175" i="4" s="1"/>
  <c r="AO175" i="4"/>
  <c r="CE175" i="4" s="1"/>
  <c r="HC175" i="4" s="1"/>
  <c r="AN175" i="4"/>
  <c r="CD175" i="4" s="1"/>
  <c r="AM175" i="4"/>
  <c r="CC175" i="4" s="1"/>
  <c r="HA175" i="4" s="1"/>
  <c r="AL175" i="4"/>
  <c r="CB175" i="4" s="1"/>
  <c r="GZ175" i="4" s="1"/>
  <c r="AK175" i="4"/>
  <c r="CA175" i="4" s="1"/>
  <c r="GY175" i="4" s="1"/>
  <c r="AJ175" i="4"/>
  <c r="BZ175" i="4" s="1"/>
  <c r="GX175" i="4" s="1"/>
  <c r="AI175" i="4"/>
  <c r="BY175" i="4" s="1"/>
  <c r="GW175" i="4" s="1"/>
  <c r="AH175" i="4"/>
  <c r="BX175" i="4" s="1"/>
  <c r="GV175" i="4" s="1"/>
  <c r="AG175" i="4"/>
  <c r="BW175" i="4" s="1"/>
  <c r="GU175" i="4" s="1"/>
  <c r="AF175" i="4"/>
  <c r="BV175" i="4" s="1"/>
  <c r="AE175" i="4"/>
  <c r="BU175" i="4" s="1"/>
  <c r="GS175" i="4" s="1"/>
  <c r="AD175" i="4"/>
  <c r="BT175" i="4" s="1"/>
  <c r="GR175" i="4" s="1"/>
  <c r="AC175" i="4"/>
  <c r="BS175" i="4" s="1"/>
  <c r="GQ175" i="4" s="1"/>
  <c r="AB175" i="4"/>
  <c r="BR175" i="4" s="1"/>
  <c r="AT191" i="4"/>
  <c r="CJ191" i="4" s="1"/>
  <c r="HH191" i="4" s="1"/>
  <c r="AS191" i="4"/>
  <c r="CI191" i="4" s="1"/>
  <c r="HG191" i="4" s="1"/>
  <c r="AR191" i="4"/>
  <c r="CH191" i="4" s="1"/>
  <c r="HF191" i="4" s="1"/>
  <c r="AQ191" i="4"/>
  <c r="CG191" i="4" s="1"/>
  <c r="AP191" i="4"/>
  <c r="CF191" i="4" s="1"/>
  <c r="HD191" i="4" s="1"/>
  <c r="AO191" i="4"/>
  <c r="CE191" i="4" s="1"/>
  <c r="HC191" i="4" s="1"/>
  <c r="AN191" i="4"/>
  <c r="CD191" i="4" s="1"/>
  <c r="HB191" i="4" s="1"/>
  <c r="AM191" i="4"/>
  <c r="CC191" i="4" s="1"/>
  <c r="AL191" i="4"/>
  <c r="CB191" i="4" s="1"/>
  <c r="GZ191" i="4" s="1"/>
  <c r="AK191" i="4"/>
  <c r="CA191" i="4" s="1"/>
  <c r="GY191" i="4" s="1"/>
  <c r="AJ191" i="4"/>
  <c r="BZ191" i="4" s="1"/>
  <c r="GX191" i="4" s="1"/>
  <c r="AI191" i="4"/>
  <c r="BY191" i="4" s="1"/>
  <c r="AH191" i="4"/>
  <c r="BX191" i="4" s="1"/>
  <c r="GV191" i="4" s="1"/>
  <c r="AG191" i="4"/>
  <c r="BW191" i="4" s="1"/>
  <c r="GU191" i="4" s="1"/>
  <c r="AF191" i="4"/>
  <c r="BV191" i="4" s="1"/>
  <c r="GT191" i="4" s="1"/>
  <c r="AE191" i="4"/>
  <c r="BU191" i="4" s="1"/>
  <c r="AD191" i="4"/>
  <c r="BT191" i="4" s="1"/>
  <c r="GR191" i="4" s="1"/>
  <c r="AC191" i="4"/>
  <c r="BS191" i="4" s="1"/>
  <c r="GQ191" i="4" s="1"/>
  <c r="AB191" i="4"/>
  <c r="BR191" i="4" s="1"/>
  <c r="GP191" i="4" s="1"/>
  <c r="AT126" i="4"/>
  <c r="CJ126" i="4" s="1"/>
  <c r="AS126" i="4"/>
  <c r="CI126" i="4" s="1"/>
  <c r="HG126" i="4" s="1"/>
  <c r="AR126" i="4"/>
  <c r="CH126" i="4" s="1"/>
  <c r="HF126" i="4" s="1"/>
  <c r="AQ126" i="4"/>
  <c r="CG126" i="4" s="1"/>
  <c r="HE126" i="4" s="1"/>
  <c r="AP126" i="4"/>
  <c r="CF126" i="4" s="1"/>
  <c r="AO126" i="4"/>
  <c r="CE126" i="4" s="1"/>
  <c r="HC126" i="4" s="1"/>
  <c r="AN126" i="4"/>
  <c r="CD126" i="4" s="1"/>
  <c r="HB126" i="4" s="1"/>
  <c r="AM126" i="4"/>
  <c r="CC126" i="4" s="1"/>
  <c r="HA126" i="4" s="1"/>
  <c r="AL126" i="4"/>
  <c r="CB126" i="4" s="1"/>
  <c r="AK126" i="4"/>
  <c r="CA126" i="4" s="1"/>
  <c r="GY126" i="4" s="1"/>
  <c r="AJ126" i="4"/>
  <c r="BZ126" i="4" s="1"/>
  <c r="GX126" i="4" s="1"/>
  <c r="AI126" i="4"/>
  <c r="BY126" i="4" s="1"/>
  <c r="GW126" i="4" s="1"/>
  <c r="AH126" i="4"/>
  <c r="BX126" i="4" s="1"/>
  <c r="AG126" i="4"/>
  <c r="BW126" i="4" s="1"/>
  <c r="GU126" i="4" s="1"/>
  <c r="AF126" i="4"/>
  <c r="BV126" i="4" s="1"/>
  <c r="GT126" i="4" s="1"/>
  <c r="AE126" i="4"/>
  <c r="BU126" i="4" s="1"/>
  <c r="GS126" i="4" s="1"/>
  <c r="AD126" i="4"/>
  <c r="BT126" i="4" s="1"/>
  <c r="AC126" i="4"/>
  <c r="BS126" i="4" s="1"/>
  <c r="GQ126" i="4" s="1"/>
  <c r="AB126" i="4"/>
  <c r="BR126" i="4" s="1"/>
  <c r="GP126" i="4" s="1"/>
  <c r="AT11" i="4"/>
  <c r="CJ11" i="4" s="1"/>
  <c r="HH11" i="4" s="1"/>
  <c r="AS11" i="4"/>
  <c r="CI11" i="4" s="1"/>
  <c r="AR11" i="4"/>
  <c r="CH11" i="4" s="1"/>
  <c r="HF11" i="4" s="1"/>
  <c r="AQ11" i="4"/>
  <c r="CG11" i="4" s="1"/>
  <c r="HE11" i="4" s="1"/>
  <c r="AP11" i="4"/>
  <c r="CF11" i="4" s="1"/>
  <c r="HD11" i="4" s="1"/>
  <c r="AO11" i="4"/>
  <c r="CE11" i="4" s="1"/>
  <c r="AN11" i="4"/>
  <c r="CD11" i="4" s="1"/>
  <c r="HB11" i="4" s="1"/>
  <c r="AM11" i="4"/>
  <c r="CC11" i="4" s="1"/>
  <c r="HA11" i="4" s="1"/>
  <c r="AL11" i="4"/>
  <c r="CB11" i="4" s="1"/>
  <c r="GZ11" i="4" s="1"/>
  <c r="AK11" i="4"/>
  <c r="CA11" i="4" s="1"/>
  <c r="AJ11" i="4"/>
  <c r="BZ11" i="4" s="1"/>
  <c r="GX11" i="4" s="1"/>
  <c r="AI11" i="4"/>
  <c r="BY11" i="4" s="1"/>
  <c r="GW11" i="4" s="1"/>
  <c r="AH11" i="4"/>
  <c r="BX11" i="4" s="1"/>
  <c r="GV11" i="4" s="1"/>
  <c r="AG11" i="4"/>
  <c r="BW11" i="4" s="1"/>
  <c r="AF11" i="4"/>
  <c r="BV11" i="4" s="1"/>
  <c r="GT11" i="4" s="1"/>
  <c r="AE11" i="4"/>
  <c r="BU11" i="4" s="1"/>
  <c r="GS11" i="4" s="1"/>
  <c r="AD11" i="4"/>
  <c r="BT11" i="4" s="1"/>
  <c r="GR11" i="4" s="1"/>
  <c r="AC11" i="4"/>
  <c r="BS11" i="4" s="1"/>
  <c r="AB11" i="4"/>
  <c r="BR11" i="4" s="1"/>
  <c r="GP11" i="4" s="1"/>
  <c r="AT115" i="4"/>
  <c r="CJ115" i="4" s="1"/>
  <c r="HH115" i="4" s="1"/>
  <c r="AS115" i="4"/>
  <c r="CI115" i="4" s="1"/>
  <c r="HG115" i="4" s="1"/>
  <c r="AR115" i="4"/>
  <c r="CH115" i="4" s="1"/>
  <c r="AQ115" i="4"/>
  <c r="CG115" i="4" s="1"/>
  <c r="HE115" i="4" s="1"/>
  <c r="AP115" i="4"/>
  <c r="CF115" i="4" s="1"/>
  <c r="HD115" i="4" s="1"/>
  <c r="AO115" i="4"/>
  <c r="CE115" i="4" s="1"/>
  <c r="HC115" i="4" s="1"/>
  <c r="AN115" i="4"/>
  <c r="CD115" i="4" s="1"/>
  <c r="AM115" i="4"/>
  <c r="CC115" i="4" s="1"/>
  <c r="HA115" i="4" s="1"/>
  <c r="AL115" i="4"/>
  <c r="CB115" i="4" s="1"/>
  <c r="GZ115" i="4" s="1"/>
  <c r="AK115" i="4"/>
  <c r="CA115" i="4" s="1"/>
  <c r="GY115" i="4" s="1"/>
  <c r="AJ115" i="4"/>
  <c r="BZ115" i="4" s="1"/>
  <c r="AI115" i="4"/>
  <c r="BY115" i="4" s="1"/>
  <c r="GW115" i="4" s="1"/>
  <c r="AH115" i="4"/>
  <c r="BX115" i="4" s="1"/>
  <c r="GV115" i="4" s="1"/>
  <c r="AG115" i="4"/>
  <c r="BW115" i="4" s="1"/>
  <c r="GU115" i="4" s="1"/>
  <c r="AF115" i="4"/>
  <c r="BV115" i="4" s="1"/>
  <c r="AE115" i="4"/>
  <c r="BU115" i="4" s="1"/>
  <c r="GS115" i="4" s="1"/>
  <c r="AD115" i="4"/>
  <c r="BT115" i="4" s="1"/>
  <c r="GR115" i="4" s="1"/>
  <c r="AC115" i="4"/>
  <c r="BS115" i="4" s="1"/>
  <c r="GQ115" i="4" s="1"/>
  <c r="AB115" i="4"/>
  <c r="BR115" i="4" s="1"/>
  <c r="AT166" i="4"/>
  <c r="CJ166" i="4" s="1"/>
  <c r="HH166" i="4" s="1"/>
  <c r="AS166" i="4"/>
  <c r="CI166" i="4" s="1"/>
  <c r="HG166" i="4" s="1"/>
  <c r="AR166" i="4"/>
  <c r="CH166" i="4" s="1"/>
  <c r="HF166" i="4" s="1"/>
  <c r="AQ166" i="4"/>
  <c r="CG166" i="4" s="1"/>
  <c r="HE166" i="4" s="1"/>
  <c r="AP166" i="4"/>
  <c r="CF166" i="4" s="1"/>
  <c r="HD166" i="4" s="1"/>
  <c r="AO166" i="4"/>
  <c r="CE166" i="4" s="1"/>
  <c r="HC166" i="4" s="1"/>
  <c r="AN166" i="4"/>
  <c r="CD166" i="4" s="1"/>
  <c r="HB166" i="4" s="1"/>
  <c r="AM166" i="4"/>
  <c r="CC166" i="4" s="1"/>
  <c r="AL166" i="4"/>
  <c r="CB166" i="4" s="1"/>
  <c r="GZ166" i="4" s="1"/>
  <c r="AK166" i="4"/>
  <c r="CA166" i="4" s="1"/>
  <c r="GY166" i="4" s="1"/>
  <c r="AJ166" i="4"/>
  <c r="BZ166" i="4" s="1"/>
  <c r="GX166" i="4" s="1"/>
  <c r="AI166" i="4"/>
  <c r="BY166" i="4" s="1"/>
  <c r="AH166" i="4"/>
  <c r="BX166" i="4" s="1"/>
  <c r="GV166" i="4" s="1"/>
  <c r="AG166" i="4"/>
  <c r="BW166" i="4" s="1"/>
  <c r="GU166" i="4" s="1"/>
  <c r="AF166" i="4"/>
  <c r="BV166" i="4" s="1"/>
  <c r="GT166" i="4" s="1"/>
  <c r="AE166" i="4"/>
  <c r="BU166" i="4" s="1"/>
  <c r="AD166" i="4"/>
  <c r="BT166" i="4" s="1"/>
  <c r="GR166" i="4" s="1"/>
  <c r="AC166" i="4"/>
  <c r="BS166" i="4" s="1"/>
  <c r="GQ166" i="4" s="1"/>
  <c r="AB166" i="4"/>
  <c r="BR166" i="4" s="1"/>
  <c r="GP166" i="4" s="1"/>
  <c r="AT68" i="4"/>
  <c r="CJ68" i="4" s="1"/>
  <c r="AS68" i="4"/>
  <c r="CI68" i="4" s="1"/>
  <c r="HG68" i="4" s="1"/>
  <c r="AR68" i="4"/>
  <c r="CH68" i="4" s="1"/>
  <c r="HF68" i="4" s="1"/>
  <c r="AQ68" i="4"/>
  <c r="CG68" i="4" s="1"/>
  <c r="HE68" i="4" s="1"/>
  <c r="AP68" i="4"/>
  <c r="CF68" i="4" s="1"/>
  <c r="AO68" i="4"/>
  <c r="CE68" i="4" s="1"/>
  <c r="HC68" i="4" s="1"/>
  <c r="AN68" i="4"/>
  <c r="CD68" i="4" s="1"/>
  <c r="HB68" i="4" s="1"/>
  <c r="AM68" i="4"/>
  <c r="CC68" i="4" s="1"/>
  <c r="HA68" i="4" s="1"/>
  <c r="AL68" i="4"/>
  <c r="CB68" i="4" s="1"/>
  <c r="AK68" i="4"/>
  <c r="CA68" i="4" s="1"/>
  <c r="GY68" i="4" s="1"/>
  <c r="AJ68" i="4"/>
  <c r="BZ68" i="4" s="1"/>
  <c r="GX68" i="4" s="1"/>
  <c r="AI68" i="4"/>
  <c r="BY68" i="4" s="1"/>
  <c r="GW68" i="4" s="1"/>
  <c r="AH68" i="4"/>
  <c r="BX68" i="4" s="1"/>
  <c r="AG68" i="4"/>
  <c r="BW68" i="4" s="1"/>
  <c r="GU68" i="4" s="1"/>
  <c r="AF68" i="4"/>
  <c r="BV68" i="4" s="1"/>
  <c r="GT68" i="4" s="1"/>
  <c r="AE68" i="4"/>
  <c r="BU68" i="4" s="1"/>
  <c r="GS68" i="4" s="1"/>
  <c r="AD68" i="4"/>
  <c r="BT68" i="4" s="1"/>
  <c r="AC68" i="4"/>
  <c r="BS68" i="4" s="1"/>
  <c r="GQ68" i="4" s="1"/>
  <c r="AB68" i="4"/>
  <c r="BR68" i="4" s="1"/>
  <c r="GP68" i="4" s="1"/>
  <c r="AT186" i="4"/>
  <c r="CJ186" i="4" s="1"/>
  <c r="HH186" i="4" s="1"/>
  <c r="AS186" i="4"/>
  <c r="CI186" i="4" s="1"/>
  <c r="AR186" i="4"/>
  <c r="CH186" i="4" s="1"/>
  <c r="HF186" i="4" s="1"/>
  <c r="AQ186" i="4"/>
  <c r="CG186" i="4" s="1"/>
  <c r="HE186" i="4" s="1"/>
  <c r="AP186" i="4"/>
  <c r="CF186" i="4" s="1"/>
  <c r="HD186" i="4" s="1"/>
  <c r="AO186" i="4"/>
  <c r="CE186" i="4" s="1"/>
  <c r="AN186" i="4"/>
  <c r="CD186" i="4" s="1"/>
  <c r="HB186" i="4" s="1"/>
  <c r="AM186" i="4"/>
  <c r="CC186" i="4" s="1"/>
  <c r="HA186" i="4" s="1"/>
  <c r="AL186" i="4"/>
  <c r="CB186" i="4" s="1"/>
  <c r="GZ186" i="4" s="1"/>
  <c r="AK186" i="4"/>
  <c r="CA186" i="4" s="1"/>
  <c r="AJ186" i="4"/>
  <c r="BZ186" i="4" s="1"/>
  <c r="GX186" i="4" s="1"/>
  <c r="AI186" i="4"/>
  <c r="BY186" i="4" s="1"/>
  <c r="GW186" i="4" s="1"/>
  <c r="AH186" i="4"/>
  <c r="BX186" i="4" s="1"/>
  <c r="GV186" i="4" s="1"/>
  <c r="AG186" i="4"/>
  <c r="BW186" i="4" s="1"/>
  <c r="AF186" i="4"/>
  <c r="BV186" i="4" s="1"/>
  <c r="GT186" i="4" s="1"/>
  <c r="AE186" i="4"/>
  <c r="BU186" i="4" s="1"/>
  <c r="GS186" i="4" s="1"/>
  <c r="AD186" i="4"/>
  <c r="BT186" i="4" s="1"/>
  <c r="GR186" i="4" s="1"/>
  <c r="AC186" i="4"/>
  <c r="BS186" i="4" s="1"/>
  <c r="AB186" i="4"/>
  <c r="BR186" i="4" s="1"/>
  <c r="GP186" i="4" s="1"/>
  <c r="AT185" i="4"/>
  <c r="CJ185" i="4" s="1"/>
  <c r="HH185" i="4" s="1"/>
  <c r="AS185" i="4"/>
  <c r="CI185" i="4" s="1"/>
  <c r="HG185" i="4" s="1"/>
  <c r="AR185" i="4"/>
  <c r="CH185" i="4" s="1"/>
  <c r="AQ185" i="4"/>
  <c r="CG185" i="4" s="1"/>
  <c r="HE185" i="4" s="1"/>
  <c r="AP185" i="4"/>
  <c r="CF185" i="4" s="1"/>
  <c r="HD185" i="4" s="1"/>
  <c r="AO185" i="4"/>
  <c r="CE185" i="4" s="1"/>
  <c r="HC185" i="4" s="1"/>
  <c r="AN185" i="4"/>
  <c r="CD185" i="4" s="1"/>
  <c r="AM185" i="4"/>
  <c r="CC185" i="4" s="1"/>
  <c r="HA185" i="4" s="1"/>
  <c r="AL185" i="4"/>
  <c r="CB185" i="4" s="1"/>
  <c r="GZ185" i="4" s="1"/>
  <c r="AK185" i="4"/>
  <c r="CA185" i="4" s="1"/>
  <c r="GY185" i="4" s="1"/>
  <c r="AJ185" i="4"/>
  <c r="BZ185" i="4" s="1"/>
  <c r="AI185" i="4"/>
  <c r="BY185" i="4" s="1"/>
  <c r="GW185" i="4" s="1"/>
  <c r="AH185" i="4"/>
  <c r="BX185" i="4" s="1"/>
  <c r="GV185" i="4" s="1"/>
  <c r="AG185" i="4"/>
  <c r="BW185" i="4" s="1"/>
  <c r="GU185" i="4" s="1"/>
  <c r="AF185" i="4"/>
  <c r="BV185" i="4" s="1"/>
  <c r="AE185" i="4"/>
  <c r="BU185" i="4" s="1"/>
  <c r="GS185" i="4" s="1"/>
  <c r="AD185" i="4"/>
  <c r="BT185" i="4" s="1"/>
  <c r="GR185" i="4" s="1"/>
  <c r="AC185" i="4"/>
  <c r="BS185" i="4" s="1"/>
  <c r="GQ185" i="4" s="1"/>
  <c r="AB185" i="4"/>
  <c r="BR185" i="4" s="1"/>
  <c r="AT142" i="4"/>
  <c r="CJ142" i="4" s="1"/>
  <c r="HH142" i="4" s="1"/>
  <c r="AS142" i="4"/>
  <c r="CI142" i="4" s="1"/>
  <c r="HG142" i="4" s="1"/>
  <c r="AR142" i="4"/>
  <c r="CH142" i="4" s="1"/>
  <c r="HF142" i="4" s="1"/>
  <c r="AQ142" i="4"/>
  <c r="CG142" i="4" s="1"/>
  <c r="AP142" i="4"/>
  <c r="CF142" i="4" s="1"/>
  <c r="HD142" i="4" s="1"/>
  <c r="AO142" i="4"/>
  <c r="CE142" i="4" s="1"/>
  <c r="HC142" i="4" s="1"/>
  <c r="AN142" i="4"/>
  <c r="CD142" i="4" s="1"/>
  <c r="HB142" i="4" s="1"/>
  <c r="AM142" i="4"/>
  <c r="CC142" i="4" s="1"/>
  <c r="AL142" i="4"/>
  <c r="CB142" i="4" s="1"/>
  <c r="GZ142" i="4" s="1"/>
  <c r="AK142" i="4"/>
  <c r="CA142" i="4" s="1"/>
  <c r="GY142" i="4" s="1"/>
  <c r="AJ142" i="4"/>
  <c r="BZ142" i="4" s="1"/>
  <c r="GX142" i="4" s="1"/>
  <c r="AI142" i="4"/>
  <c r="BY142" i="4" s="1"/>
  <c r="AH142" i="4"/>
  <c r="BX142" i="4" s="1"/>
  <c r="GV142" i="4" s="1"/>
  <c r="AG142" i="4"/>
  <c r="BW142" i="4" s="1"/>
  <c r="GU142" i="4" s="1"/>
  <c r="AF142" i="4"/>
  <c r="BV142" i="4" s="1"/>
  <c r="GT142" i="4" s="1"/>
  <c r="AE142" i="4"/>
  <c r="BU142" i="4" s="1"/>
  <c r="AD142" i="4"/>
  <c r="BT142" i="4" s="1"/>
  <c r="GR142" i="4" s="1"/>
  <c r="AC142" i="4"/>
  <c r="BS142" i="4" s="1"/>
  <c r="GQ142" i="4" s="1"/>
  <c r="AB142" i="4"/>
  <c r="BR142" i="4" s="1"/>
  <c r="GP142" i="4" s="1"/>
  <c r="AT141" i="4"/>
  <c r="CJ141" i="4" s="1"/>
  <c r="AS141" i="4"/>
  <c r="CI141" i="4" s="1"/>
  <c r="HG141" i="4" s="1"/>
  <c r="AR141" i="4"/>
  <c r="CH141" i="4" s="1"/>
  <c r="HF141" i="4" s="1"/>
  <c r="AQ141" i="4"/>
  <c r="CG141" i="4" s="1"/>
  <c r="HE141" i="4" s="1"/>
  <c r="AP141" i="4"/>
  <c r="CF141" i="4" s="1"/>
  <c r="AO141" i="4"/>
  <c r="CE141" i="4" s="1"/>
  <c r="HC141" i="4" s="1"/>
  <c r="AN141" i="4"/>
  <c r="CD141" i="4" s="1"/>
  <c r="HB141" i="4" s="1"/>
  <c r="AM141" i="4"/>
  <c r="CC141" i="4" s="1"/>
  <c r="HA141" i="4" s="1"/>
  <c r="AL141" i="4"/>
  <c r="CB141" i="4" s="1"/>
  <c r="AK141" i="4"/>
  <c r="CA141" i="4" s="1"/>
  <c r="GY141" i="4" s="1"/>
  <c r="AJ141" i="4"/>
  <c r="BZ141" i="4" s="1"/>
  <c r="GX141" i="4" s="1"/>
  <c r="AI141" i="4"/>
  <c r="BY141" i="4" s="1"/>
  <c r="GW141" i="4" s="1"/>
  <c r="AH141" i="4"/>
  <c r="BX141" i="4" s="1"/>
  <c r="AG141" i="4"/>
  <c r="BW141" i="4" s="1"/>
  <c r="GU141" i="4" s="1"/>
  <c r="AF141" i="4"/>
  <c r="BV141" i="4" s="1"/>
  <c r="GT141" i="4" s="1"/>
  <c r="AE141" i="4"/>
  <c r="BU141" i="4" s="1"/>
  <c r="GS141" i="4" s="1"/>
  <c r="AD141" i="4"/>
  <c r="BT141" i="4" s="1"/>
  <c r="AC141" i="4"/>
  <c r="BS141" i="4" s="1"/>
  <c r="GQ141" i="4" s="1"/>
  <c r="AB141" i="4"/>
  <c r="BR141" i="4" s="1"/>
  <c r="GP141" i="4" s="1"/>
  <c r="AT47" i="4"/>
  <c r="CJ47" i="4" s="1"/>
  <c r="HH47" i="4" s="1"/>
  <c r="AS47" i="4"/>
  <c r="CI47" i="4" s="1"/>
  <c r="AR47" i="4"/>
  <c r="CH47" i="4" s="1"/>
  <c r="HF47" i="4" s="1"/>
  <c r="AQ47" i="4"/>
  <c r="CG47" i="4" s="1"/>
  <c r="HE47" i="4" s="1"/>
  <c r="AP47" i="4"/>
  <c r="CF47" i="4" s="1"/>
  <c r="HD47" i="4" s="1"/>
  <c r="AO47" i="4"/>
  <c r="CE47" i="4" s="1"/>
  <c r="AN47" i="4"/>
  <c r="CD47" i="4" s="1"/>
  <c r="HB47" i="4" s="1"/>
  <c r="AM47" i="4"/>
  <c r="CC47" i="4" s="1"/>
  <c r="HA47" i="4" s="1"/>
  <c r="AL47" i="4"/>
  <c r="CB47" i="4" s="1"/>
  <c r="GZ47" i="4" s="1"/>
  <c r="AK47" i="4"/>
  <c r="CA47" i="4" s="1"/>
  <c r="AJ47" i="4"/>
  <c r="BZ47" i="4" s="1"/>
  <c r="GX47" i="4" s="1"/>
  <c r="AI47" i="4"/>
  <c r="BY47" i="4" s="1"/>
  <c r="GW47" i="4" s="1"/>
  <c r="AH47" i="4"/>
  <c r="BX47" i="4" s="1"/>
  <c r="GV47" i="4" s="1"/>
  <c r="AG47" i="4"/>
  <c r="BW47" i="4" s="1"/>
  <c r="AF47" i="4"/>
  <c r="BV47" i="4" s="1"/>
  <c r="GT47" i="4" s="1"/>
  <c r="AE47" i="4"/>
  <c r="BU47" i="4" s="1"/>
  <c r="GS47" i="4" s="1"/>
  <c r="AD47" i="4"/>
  <c r="BT47" i="4" s="1"/>
  <c r="GR47" i="4" s="1"/>
  <c r="AC47" i="4"/>
  <c r="BS47" i="4" s="1"/>
  <c r="AB47" i="4"/>
  <c r="BR47" i="4" s="1"/>
  <c r="GP47" i="4" s="1"/>
  <c r="AT35" i="4"/>
  <c r="CJ35" i="4" s="1"/>
  <c r="HH35" i="4" s="1"/>
  <c r="AS35" i="4"/>
  <c r="CI35" i="4" s="1"/>
  <c r="HG35" i="4" s="1"/>
  <c r="AR35" i="4"/>
  <c r="CH35" i="4" s="1"/>
  <c r="AQ35" i="4"/>
  <c r="CG35" i="4" s="1"/>
  <c r="HE35" i="4" s="1"/>
  <c r="AP35" i="4"/>
  <c r="CF35" i="4" s="1"/>
  <c r="HD35" i="4" s="1"/>
  <c r="AO35" i="4"/>
  <c r="CE35" i="4" s="1"/>
  <c r="HC35" i="4" s="1"/>
  <c r="AN35" i="4"/>
  <c r="CD35" i="4" s="1"/>
  <c r="AM35" i="4"/>
  <c r="CC35" i="4" s="1"/>
  <c r="HA35" i="4" s="1"/>
  <c r="AL35" i="4"/>
  <c r="CB35" i="4" s="1"/>
  <c r="GZ35" i="4" s="1"/>
  <c r="AK35" i="4"/>
  <c r="CA35" i="4" s="1"/>
  <c r="GY35" i="4" s="1"/>
  <c r="AJ35" i="4"/>
  <c r="BZ35" i="4" s="1"/>
  <c r="AI35" i="4"/>
  <c r="BY35" i="4" s="1"/>
  <c r="GW35" i="4" s="1"/>
  <c r="AH35" i="4"/>
  <c r="BX35" i="4" s="1"/>
  <c r="GV35" i="4" s="1"/>
  <c r="AG35" i="4"/>
  <c r="BW35" i="4" s="1"/>
  <c r="GU35" i="4" s="1"/>
  <c r="AF35" i="4"/>
  <c r="BV35" i="4" s="1"/>
  <c r="AE35" i="4"/>
  <c r="BU35" i="4" s="1"/>
  <c r="GS35" i="4" s="1"/>
  <c r="AD35" i="4"/>
  <c r="BT35" i="4" s="1"/>
  <c r="GR35" i="4" s="1"/>
  <c r="AC35" i="4"/>
  <c r="BS35" i="4" s="1"/>
  <c r="GQ35" i="4" s="1"/>
  <c r="AB35" i="4"/>
  <c r="BR35" i="4" s="1"/>
  <c r="GP35" i="4" s="1"/>
  <c r="AT33" i="4"/>
  <c r="CJ33" i="4" s="1"/>
  <c r="HH33" i="4" s="1"/>
  <c r="AS33" i="4"/>
  <c r="CI33" i="4" s="1"/>
  <c r="HG33" i="4" s="1"/>
  <c r="AR33" i="4"/>
  <c r="CH33" i="4" s="1"/>
  <c r="HF33" i="4" s="1"/>
  <c r="AQ33" i="4"/>
  <c r="CG33" i="4" s="1"/>
  <c r="AP33" i="4"/>
  <c r="CF33" i="4" s="1"/>
  <c r="HD33" i="4" s="1"/>
  <c r="AO33" i="4"/>
  <c r="CE33" i="4" s="1"/>
  <c r="HC33" i="4" s="1"/>
  <c r="AN33" i="4"/>
  <c r="CD33" i="4" s="1"/>
  <c r="HB33" i="4" s="1"/>
  <c r="AM33" i="4"/>
  <c r="CC33" i="4" s="1"/>
  <c r="AL33" i="4"/>
  <c r="CB33" i="4" s="1"/>
  <c r="GZ33" i="4" s="1"/>
  <c r="AK33" i="4"/>
  <c r="CA33" i="4" s="1"/>
  <c r="GY33" i="4" s="1"/>
  <c r="AJ33" i="4"/>
  <c r="BZ33" i="4" s="1"/>
  <c r="GX33" i="4" s="1"/>
  <c r="AI33" i="4"/>
  <c r="BY33" i="4" s="1"/>
  <c r="AH33" i="4"/>
  <c r="BX33" i="4" s="1"/>
  <c r="GV33" i="4" s="1"/>
  <c r="AG33" i="4"/>
  <c r="BW33" i="4" s="1"/>
  <c r="GU33" i="4" s="1"/>
  <c r="AF33" i="4"/>
  <c r="BV33" i="4" s="1"/>
  <c r="GT33" i="4" s="1"/>
  <c r="AE33" i="4"/>
  <c r="BU33" i="4" s="1"/>
  <c r="AD33" i="4"/>
  <c r="BT33" i="4" s="1"/>
  <c r="GR33" i="4" s="1"/>
  <c r="AC33" i="4"/>
  <c r="BS33" i="4" s="1"/>
  <c r="GQ33" i="4" s="1"/>
  <c r="AB33" i="4"/>
  <c r="BR33" i="4" s="1"/>
  <c r="GP33" i="4" s="1"/>
  <c r="AT24" i="4"/>
  <c r="CJ24" i="4" s="1"/>
  <c r="AS24" i="4"/>
  <c r="CI24" i="4" s="1"/>
  <c r="HG24" i="4" s="1"/>
  <c r="AR24" i="4"/>
  <c r="CH24" i="4" s="1"/>
  <c r="HF24" i="4" s="1"/>
  <c r="AQ24" i="4"/>
  <c r="CG24" i="4" s="1"/>
  <c r="HE24" i="4" s="1"/>
  <c r="AP24" i="4"/>
  <c r="CF24" i="4" s="1"/>
  <c r="AO24" i="4"/>
  <c r="CE24" i="4" s="1"/>
  <c r="HC24" i="4" s="1"/>
  <c r="AN24" i="4"/>
  <c r="CD24" i="4" s="1"/>
  <c r="HB24" i="4" s="1"/>
  <c r="AM24" i="4"/>
  <c r="CC24" i="4" s="1"/>
  <c r="HA24" i="4" s="1"/>
  <c r="AL24" i="4"/>
  <c r="CB24" i="4" s="1"/>
  <c r="AK24" i="4"/>
  <c r="CA24" i="4" s="1"/>
  <c r="GY24" i="4" s="1"/>
  <c r="AJ24" i="4"/>
  <c r="BZ24" i="4" s="1"/>
  <c r="GX24" i="4" s="1"/>
  <c r="AI24" i="4"/>
  <c r="BY24" i="4" s="1"/>
  <c r="GW24" i="4" s="1"/>
  <c r="AH24" i="4"/>
  <c r="BX24" i="4" s="1"/>
  <c r="AG24" i="4"/>
  <c r="BW24" i="4" s="1"/>
  <c r="GU24" i="4" s="1"/>
  <c r="AF24" i="4"/>
  <c r="BV24" i="4" s="1"/>
  <c r="GT24" i="4" s="1"/>
  <c r="AE24" i="4"/>
  <c r="BU24" i="4" s="1"/>
  <c r="GS24" i="4" s="1"/>
  <c r="AD24" i="4"/>
  <c r="BT24" i="4" s="1"/>
  <c r="AC24" i="4"/>
  <c r="BS24" i="4" s="1"/>
  <c r="GQ24" i="4" s="1"/>
  <c r="AB24" i="4"/>
  <c r="BR24" i="4" s="1"/>
  <c r="GP24" i="4" s="1"/>
  <c r="AT21" i="4"/>
  <c r="CJ21" i="4" s="1"/>
  <c r="HH21" i="4" s="1"/>
  <c r="AS21" i="4"/>
  <c r="CI21" i="4" s="1"/>
  <c r="AR21" i="4"/>
  <c r="CH21" i="4" s="1"/>
  <c r="HF21" i="4" s="1"/>
  <c r="AQ21" i="4"/>
  <c r="CG21" i="4" s="1"/>
  <c r="HE21" i="4" s="1"/>
  <c r="AP21" i="4"/>
  <c r="CF21" i="4" s="1"/>
  <c r="HD21" i="4" s="1"/>
  <c r="AO21" i="4"/>
  <c r="CE21" i="4" s="1"/>
  <c r="AN21" i="4"/>
  <c r="CD21" i="4" s="1"/>
  <c r="HB21" i="4" s="1"/>
  <c r="AM21" i="4"/>
  <c r="CC21" i="4" s="1"/>
  <c r="HA21" i="4" s="1"/>
  <c r="AL21" i="4"/>
  <c r="CB21" i="4" s="1"/>
  <c r="GZ21" i="4" s="1"/>
  <c r="AK21" i="4"/>
  <c r="CA21" i="4" s="1"/>
  <c r="AJ21" i="4"/>
  <c r="BZ21" i="4" s="1"/>
  <c r="GX21" i="4" s="1"/>
  <c r="AI21" i="4"/>
  <c r="BY21" i="4" s="1"/>
  <c r="GW21" i="4" s="1"/>
  <c r="AH21" i="4"/>
  <c r="BX21" i="4" s="1"/>
  <c r="GV21" i="4" s="1"/>
  <c r="AG21" i="4"/>
  <c r="BW21" i="4" s="1"/>
  <c r="AF21" i="4"/>
  <c r="BV21" i="4" s="1"/>
  <c r="GT21" i="4" s="1"/>
  <c r="AE21" i="4"/>
  <c r="BU21" i="4" s="1"/>
  <c r="GS21" i="4" s="1"/>
  <c r="AD21" i="4"/>
  <c r="BT21" i="4" s="1"/>
  <c r="GR21" i="4" s="1"/>
  <c r="AC21" i="4"/>
  <c r="BS21" i="4" s="1"/>
  <c r="AB21" i="4"/>
  <c r="BR21" i="4" s="1"/>
  <c r="GP21" i="4" s="1"/>
  <c r="AT9" i="4"/>
  <c r="CJ9" i="4" s="1"/>
  <c r="HH9" i="4" s="1"/>
  <c r="AS9" i="4"/>
  <c r="CI9" i="4" s="1"/>
  <c r="HG9" i="4" s="1"/>
  <c r="AR9" i="4"/>
  <c r="CH9" i="4" s="1"/>
  <c r="AQ9" i="4"/>
  <c r="CG9" i="4" s="1"/>
  <c r="HE9" i="4" s="1"/>
  <c r="AP9" i="4"/>
  <c r="CF9" i="4" s="1"/>
  <c r="HD9" i="4" s="1"/>
  <c r="AO9" i="4"/>
  <c r="CE9" i="4" s="1"/>
  <c r="HC9" i="4" s="1"/>
  <c r="AN9" i="4"/>
  <c r="CD9" i="4" s="1"/>
  <c r="AM9" i="4"/>
  <c r="CC9" i="4" s="1"/>
  <c r="HA9" i="4" s="1"/>
  <c r="AL9" i="4"/>
  <c r="CB9" i="4" s="1"/>
  <c r="GZ9" i="4" s="1"/>
  <c r="AK9" i="4"/>
  <c r="CA9" i="4" s="1"/>
  <c r="GY9" i="4" s="1"/>
  <c r="AJ9" i="4"/>
  <c r="BZ9" i="4" s="1"/>
  <c r="AI9" i="4"/>
  <c r="BY9" i="4" s="1"/>
  <c r="GW9" i="4" s="1"/>
  <c r="AH9" i="4"/>
  <c r="BX9" i="4" s="1"/>
  <c r="GV9" i="4" s="1"/>
  <c r="AG9" i="4"/>
  <c r="BW9" i="4" s="1"/>
  <c r="GU9" i="4" s="1"/>
  <c r="AF9" i="4"/>
  <c r="BV9" i="4" s="1"/>
  <c r="AE9" i="4"/>
  <c r="BU9" i="4" s="1"/>
  <c r="GS9" i="4" s="1"/>
  <c r="AD9" i="4"/>
  <c r="BT9" i="4" s="1"/>
  <c r="GR9" i="4" s="1"/>
  <c r="AC9" i="4"/>
  <c r="BS9" i="4" s="1"/>
  <c r="GQ9" i="4" s="1"/>
  <c r="AB9" i="4"/>
  <c r="BR9" i="4" s="1"/>
  <c r="AT158" i="4"/>
  <c r="CJ158" i="4" s="1"/>
  <c r="HH158" i="4" s="1"/>
  <c r="AS158" i="4"/>
  <c r="CI158" i="4" s="1"/>
  <c r="HG158" i="4" s="1"/>
  <c r="AR158" i="4"/>
  <c r="CH158" i="4" s="1"/>
  <c r="HF158" i="4" s="1"/>
  <c r="AQ158" i="4"/>
  <c r="CG158" i="4" s="1"/>
  <c r="AP158" i="4"/>
  <c r="CF158" i="4" s="1"/>
  <c r="HD158" i="4" s="1"/>
  <c r="AO158" i="4"/>
  <c r="CE158" i="4" s="1"/>
  <c r="HC158" i="4" s="1"/>
  <c r="AN158" i="4"/>
  <c r="CD158" i="4" s="1"/>
  <c r="HB158" i="4" s="1"/>
  <c r="AM158" i="4"/>
  <c r="CC158" i="4" s="1"/>
  <c r="AL158" i="4"/>
  <c r="CB158" i="4" s="1"/>
  <c r="GZ158" i="4" s="1"/>
  <c r="AK158" i="4"/>
  <c r="CA158" i="4" s="1"/>
  <c r="GY158" i="4" s="1"/>
  <c r="AJ158" i="4"/>
  <c r="BZ158" i="4" s="1"/>
  <c r="GX158" i="4" s="1"/>
  <c r="AI158" i="4"/>
  <c r="BY158" i="4" s="1"/>
  <c r="AH158" i="4"/>
  <c r="BX158" i="4" s="1"/>
  <c r="GV158" i="4" s="1"/>
  <c r="AG158" i="4"/>
  <c r="BW158" i="4" s="1"/>
  <c r="GU158" i="4" s="1"/>
  <c r="AF158" i="4"/>
  <c r="BV158" i="4" s="1"/>
  <c r="GT158" i="4" s="1"/>
  <c r="AE158" i="4"/>
  <c r="BU158" i="4" s="1"/>
  <c r="AD158" i="4"/>
  <c r="BT158" i="4" s="1"/>
  <c r="GR158" i="4" s="1"/>
  <c r="AC158" i="4"/>
  <c r="BS158" i="4" s="1"/>
  <c r="GQ158" i="4" s="1"/>
  <c r="AB158" i="4"/>
  <c r="BR158" i="4" s="1"/>
  <c r="GP158" i="4" s="1"/>
  <c r="AT18" i="4"/>
  <c r="CJ18" i="4" s="1"/>
  <c r="HH18" i="4" s="1"/>
  <c r="AS18" i="4"/>
  <c r="CI18" i="4" s="1"/>
  <c r="HG18" i="4" s="1"/>
  <c r="AR18" i="4"/>
  <c r="CH18" i="4" s="1"/>
  <c r="HF18" i="4" s="1"/>
  <c r="AQ18" i="4"/>
  <c r="CG18" i="4" s="1"/>
  <c r="HE18" i="4" s="1"/>
  <c r="AP18" i="4"/>
  <c r="CF18" i="4" s="1"/>
  <c r="AO18" i="4"/>
  <c r="CE18" i="4" s="1"/>
  <c r="HC18" i="4" s="1"/>
  <c r="AN18" i="4"/>
  <c r="CD18" i="4" s="1"/>
  <c r="HB18" i="4" s="1"/>
  <c r="AM18" i="4"/>
  <c r="CC18" i="4" s="1"/>
  <c r="HA18" i="4" s="1"/>
  <c r="AL18" i="4"/>
  <c r="CB18" i="4" s="1"/>
  <c r="AK18" i="4"/>
  <c r="CA18" i="4" s="1"/>
  <c r="GY18" i="4" s="1"/>
  <c r="AJ18" i="4"/>
  <c r="BZ18" i="4" s="1"/>
  <c r="GX18" i="4" s="1"/>
  <c r="AI18" i="4"/>
  <c r="BY18" i="4" s="1"/>
  <c r="GW18" i="4" s="1"/>
  <c r="AH18" i="4"/>
  <c r="BX18" i="4" s="1"/>
  <c r="AG18" i="4"/>
  <c r="BW18" i="4" s="1"/>
  <c r="GU18" i="4" s="1"/>
  <c r="AF18" i="4"/>
  <c r="BV18" i="4" s="1"/>
  <c r="GT18" i="4" s="1"/>
  <c r="AE18" i="4"/>
  <c r="BU18" i="4" s="1"/>
  <c r="GS18" i="4" s="1"/>
  <c r="AD18" i="4"/>
  <c r="BT18" i="4" s="1"/>
  <c r="AC18" i="4"/>
  <c r="BS18" i="4" s="1"/>
  <c r="GQ18" i="4" s="1"/>
  <c r="AB18" i="4"/>
  <c r="BR18" i="4" s="1"/>
  <c r="GP18" i="4" s="1"/>
  <c r="AT159" i="4"/>
  <c r="CJ159" i="4" s="1"/>
  <c r="HH159" i="4" s="1"/>
  <c r="AS159" i="4"/>
  <c r="CI159" i="4" s="1"/>
  <c r="AR159" i="4"/>
  <c r="CH159" i="4" s="1"/>
  <c r="HF159" i="4" s="1"/>
  <c r="AQ159" i="4"/>
  <c r="CG159" i="4" s="1"/>
  <c r="HE159" i="4" s="1"/>
  <c r="AP159" i="4"/>
  <c r="CF159" i="4" s="1"/>
  <c r="HD159" i="4" s="1"/>
  <c r="AO159" i="4"/>
  <c r="CE159" i="4" s="1"/>
  <c r="AN159" i="4"/>
  <c r="CD159" i="4" s="1"/>
  <c r="HB159" i="4" s="1"/>
  <c r="AM159" i="4"/>
  <c r="CC159" i="4" s="1"/>
  <c r="HA159" i="4" s="1"/>
  <c r="AL159" i="4"/>
  <c r="CB159" i="4" s="1"/>
  <c r="GZ159" i="4" s="1"/>
  <c r="AK159" i="4"/>
  <c r="CA159" i="4" s="1"/>
  <c r="AJ159" i="4"/>
  <c r="BZ159" i="4" s="1"/>
  <c r="GX159" i="4" s="1"/>
  <c r="AI159" i="4"/>
  <c r="BY159" i="4" s="1"/>
  <c r="GW159" i="4" s="1"/>
  <c r="AH159" i="4"/>
  <c r="BX159" i="4" s="1"/>
  <c r="GV159" i="4" s="1"/>
  <c r="AG159" i="4"/>
  <c r="BW159" i="4" s="1"/>
  <c r="AF159" i="4"/>
  <c r="BV159" i="4" s="1"/>
  <c r="GT159" i="4" s="1"/>
  <c r="AE159" i="4"/>
  <c r="BU159" i="4" s="1"/>
  <c r="GS159" i="4" s="1"/>
  <c r="AD159" i="4"/>
  <c r="BT159" i="4" s="1"/>
  <c r="GR159" i="4" s="1"/>
  <c r="AC159" i="4"/>
  <c r="BS159" i="4" s="1"/>
  <c r="AB159" i="4"/>
  <c r="BR159" i="4" s="1"/>
  <c r="GP159" i="4" s="1"/>
  <c r="AT146" i="4"/>
  <c r="CJ146" i="4" s="1"/>
  <c r="HH146" i="4" s="1"/>
  <c r="AS146" i="4"/>
  <c r="CI146" i="4" s="1"/>
  <c r="HG146" i="4" s="1"/>
  <c r="AR146" i="4"/>
  <c r="CH146" i="4" s="1"/>
  <c r="AQ146" i="4"/>
  <c r="CG146" i="4" s="1"/>
  <c r="HE146" i="4" s="1"/>
  <c r="AP146" i="4"/>
  <c r="CF146" i="4" s="1"/>
  <c r="HD146" i="4" s="1"/>
  <c r="AO146" i="4"/>
  <c r="CE146" i="4" s="1"/>
  <c r="HC146" i="4" s="1"/>
  <c r="AN146" i="4"/>
  <c r="CD146" i="4" s="1"/>
  <c r="AM146" i="4"/>
  <c r="CC146" i="4" s="1"/>
  <c r="HA146" i="4" s="1"/>
  <c r="AL146" i="4"/>
  <c r="CB146" i="4" s="1"/>
  <c r="GZ146" i="4" s="1"/>
  <c r="AK146" i="4"/>
  <c r="CA146" i="4" s="1"/>
  <c r="GY146" i="4" s="1"/>
  <c r="AJ146" i="4"/>
  <c r="BZ146" i="4" s="1"/>
  <c r="AI146" i="4"/>
  <c r="BY146" i="4" s="1"/>
  <c r="GW146" i="4" s="1"/>
  <c r="AH146" i="4"/>
  <c r="BX146" i="4" s="1"/>
  <c r="GV146" i="4" s="1"/>
  <c r="AG146" i="4"/>
  <c r="BW146" i="4" s="1"/>
  <c r="GU146" i="4" s="1"/>
  <c r="AF146" i="4"/>
  <c r="BV146" i="4" s="1"/>
  <c r="AE146" i="4"/>
  <c r="BU146" i="4" s="1"/>
  <c r="GS146" i="4" s="1"/>
  <c r="AD146" i="4"/>
  <c r="BT146" i="4" s="1"/>
  <c r="GR146" i="4" s="1"/>
  <c r="AC146" i="4"/>
  <c r="BS146" i="4" s="1"/>
  <c r="GQ146" i="4" s="1"/>
  <c r="AB146" i="4"/>
  <c r="BR146" i="4" s="1"/>
  <c r="GP146" i="4" s="1"/>
  <c r="AT44" i="4"/>
  <c r="CJ44" i="4" s="1"/>
  <c r="HH44" i="4" s="1"/>
  <c r="AS44" i="4"/>
  <c r="CI44" i="4" s="1"/>
  <c r="HG44" i="4" s="1"/>
  <c r="AR44" i="4"/>
  <c r="CH44" i="4" s="1"/>
  <c r="HF44" i="4" s="1"/>
  <c r="AQ44" i="4"/>
  <c r="CG44" i="4" s="1"/>
  <c r="AP44" i="4"/>
  <c r="CF44" i="4" s="1"/>
  <c r="HD44" i="4" s="1"/>
  <c r="AO44" i="4"/>
  <c r="CE44" i="4" s="1"/>
  <c r="HC44" i="4" s="1"/>
  <c r="AN44" i="4"/>
  <c r="CD44" i="4" s="1"/>
  <c r="HB44" i="4" s="1"/>
  <c r="AM44" i="4"/>
  <c r="CC44" i="4" s="1"/>
  <c r="AL44" i="4"/>
  <c r="CB44" i="4" s="1"/>
  <c r="GZ44" i="4" s="1"/>
  <c r="AK44" i="4"/>
  <c r="CA44" i="4" s="1"/>
  <c r="GY44" i="4" s="1"/>
  <c r="AJ44" i="4"/>
  <c r="BZ44" i="4" s="1"/>
  <c r="GX44" i="4" s="1"/>
  <c r="AI44" i="4"/>
  <c r="BY44" i="4" s="1"/>
  <c r="AH44" i="4"/>
  <c r="BX44" i="4" s="1"/>
  <c r="GV44" i="4" s="1"/>
  <c r="AG44" i="4"/>
  <c r="BW44" i="4" s="1"/>
  <c r="GU44" i="4" s="1"/>
  <c r="AF44" i="4"/>
  <c r="BV44" i="4" s="1"/>
  <c r="GT44" i="4" s="1"/>
  <c r="AE44" i="4"/>
  <c r="BU44" i="4" s="1"/>
  <c r="AD44" i="4"/>
  <c r="BT44" i="4" s="1"/>
  <c r="GR44" i="4" s="1"/>
  <c r="AC44" i="4"/>
  <c r="BS44" i="4" s="1"/>
  <c r="GQ44" i="4" s="1"/>
  <c r="AB44" i="4"/>
  <c r="BR44" i="4" s="1"/>
  <c r="GP44" i="4" s="1"/>
  <c r="AT63" i="4"/>
  <c r="CJ63" i="4" s="1"/>
  <c r="AS63" i="4"/>
  <c r="CI63" i="4" s="1"/>
  <c r="HG63" i="4" s="1"/>
  <c r="AR63" i="4"/>
  <c r="CH63" i="4" s="1"/>
  <c r="HF63" i="4" s="1"/>
  <c r="AQ63" i="4"/>
  <c r="CG63" i="4" s="1"/>
  <c r="HE63" i="4" s="1"/>
  <c r="AP63" i="4"/>
  <c r="CF63" i="4" s="1"/>
  <c r="AO63" i="4"/>
  <c r="CE63" i="4" s="1"/>
  <c r="HC63" i="4" s="1"/>
  <c r="AN63" i="4"/>
  <c r="CD63" i="4" s="1"/>
  <c r="HB63" i="4" s="1"/>
  <c r="AM63" i="4"/>
  <c r="CC63" i="4" s="1"/>
  <c r="HA63" i="4" s="1"/>
  <c r="AL63" i="4"/>
  <c r="CB63" i="4" s="1"/>
  <c r="AK63" i="4"/>
  <c r="CA63" i="4" s="1"/>
  <c r="GY63" i="4" s="1"/>
  <c r="AJ63" i="4"/>
  <c r="BZ63" i="4" s="1"/>
  <c r="GX63" i="4" s="1"/>
  <c r="AI63" i="4"/>
  <c r="BY63" i="4" s="1"/>
  <c r="GW63" i="4" s="1"/>
  <c r="AH63" i="4"/>
  <c r="BX63" i="4" s="1"/>
  <c r="AG63" i="4"/>
  <c r="BW63" i="4" s="1"/>
  <c r="GU63" i="4" s="1"/>
  <c r="AF63" i="4"/>
  <c r="BV63" i="4" s="1"/>
  <c r="GT63" i="4" s="1"/>
  <c r="AE63" i="4"/>
  <c r="BU63" i="4" s="1"/>
  <c r="AD63" i="4"/>
  <c r="AC63" i="4"/>
  <c r="BS63" i="4" s="1"/>
  <c r="GQ63" i="4" s="1"/>
  <c r="AB63" i="4"/>
  <c r="BR63" i="4" s="1"/>
  <c r="GP63" i="4" s="1"/>
  <c r="AT13" i="4"/>
  <c r="CJ13" i="4" s="1"/>
  <c r="HH13" i="4" s="1"/>
  <c r="AS13" i="4"/>
  <c r="CI13" i="4" s="1"/>
  <c r="AR13" i="4"/>
  <c r="CH13" i="4" s="1"/>
  <c r="HF13" i="4" s="1"/>
  <c r="AQ13" i="4"/>
  <c r="CG13" i="4" s="1"/>
  <c r="HE13" i="4" s="1"/>
  <c r="AP13" i="4"/>
  <c r="CF13" i="4" s="1"/>
  <c r="HD13" i="4" s="1"/>
  <c r="AO13" i="4"/>
  <c r="CE13" i="4" s="1"/>
  <c r="AN13" i="4"/>
  <c r="CD13" i="4" s="1"/>
  <c r="HB13" i="4" s="1"/>
  <c r="AM13" i="4"/>
  <c r="CC13" i="4" s="1"/>
  <c r="HA13" i="4" s="1"/>
  <c r="AL13" i="4"/>
  <c r="CB13" i="4" s="1"/>
  <c r="GZ13" i="4" s="1"/>
  <c r="AK13" i="4"/>
  <c r="CA13" i="4" s="1"/>
  <c r="AJ13" i="4"/>
  <c r="BZ13" i="4" s="1"/>
  <c r="GX13" i="4" s="1"/>
  <c r="AI13" i="4"/>
  <c r="BY13" i="4" s="1"/>
  <c r="GW13" i="4" s="1"/>
  <c r="AH13" i="4"/>
  <c r="BX13" i="4" s="1"/>
  <c r="GV13" i="4" s="1"/>
  <c r="AG13" i="4"/>
  <c r="BW13" i="4" s="1"/>
  <c r="AF13" i="4"/>
  <c r="BV13" i="4" s="1"/>
  <c r="GT13" i="4" s="1"/>
  <c r="AE13" i="4"/>
  <c r="BU13" i="4" s="1"/>
  <c r="GS13" i="4" s="1"/>
  <c r="AD13" i="4"/>
  <c r="BT13" i="4" s="1"/>
  <c r="GR13" i="4" s="1"/>
  <c r="AC13" i="4"/>
  <c r="BS13" i="4" s="1"/>
  <c r="AB13" i="4"/>
  <c r="BR13" i="4" s="1"/>
  <c r="GP13" i="4" s="1"/>
  <c r="AT8" i="4"/>
  <c r="CJ8" i="4" s="1"/>
  <c r="HH8" i="4" s="1"/>
  <c r="AS8" i="4"/>
  <c r="CI8" i="4" s="1"/>
  <c r="HG8" i="4" s="1"/>
  <c r="AR8" i="4"/>
  <c r="CH8" i="4" s="1"/>
  <c r="AQ8" i="4"/>
  <c r="CG8" i="4" s="1"/>
  <c r="HE8" i="4" s="1"/>
  <c r="AP8" i="4"/>
  <c r="CF8" i="4" s="1"/>
  <c r="HD8" i="4" s="1"/>
  <c r="AO8" i="4"/>
  <c r="CE8" i="4" s="1"/>
  <c r="HC8" i="4" s="1"/>
  <c r="AN8" i="4"/>
  <c r="CD8" i="4" s="1"/>
  <c r="AM8" i="4"/>
  <c r="CC8" i="4" s="1"/>
  <c r="HA8" i="4" s="1"/>
  <c r="AL8" i="4"/>
  <c r="CB8" i="4" s="1"/>
  <c r="GZ8" i="4" s="1"/>
  <c r="AK8" i="4"/>
  <c r="CA8" i="4" s="1"/>
  <c r="GY8" i="4" s="1"/>
  <c r="AJ8" i="4"/>
  <c r="BZ8" i="4" s="1"/>
  <c r="AI8" i="4"/>
  <c r="BY8" i="4" s="1"/>
  <c r="GW8" i="4" s="1"/>
  <c r="AH8" i="4"/>
  <c r="BX8" i="4" s="1"/>
  <c r="GV8" i="4" s="1"/>
  <c r="AG8" i="4"/>
  <c r="BW8" i="4" s="1"/>
  <c r="GU8" i="4" s="1"/>
  <c r="AF8" i="4"/>
  <c r="BV8" i="4" s="1"/>
  <c r="GT8" i="4" s="1"/>
  <c r="AE8" i="4"/>
  <c r="BU8" i="4" s="1"/>
  <c r="GS8" i="4" s="1"/>
  <c r="AD8" i="4"/>
  <c r="BT8" i="4" s="1"/>
  <c r="GR8" i="4" s="1"/>
  <c r="AC8" i="4"/>
  <c r="BS8" i="4" s="1"/>
  <c r="GQ8" i="4" s="1"/>
  <c r="AB8" i="4"/>
  <c r="BR8" i="4" s="1"/>
  <c r="AT16" i="4"/>
  <c r="CJ16" i="4" s="1"/>
  <c r="HH16" i="4" s="1"/>
  <c r="AS16" i="4"/>
  <c r="CI16" i="4" s="1"/>
  <c r="HG16" i="4" s="1"/>
  <c r="AR16" i="4"/>
  <c r="CH16" i="4" s="1"/>
  <c r="HF16" i="4" s="1"/>
  <c r="AQ16" i="4"/>
  <c r="CG16" i="4" s="1"/>
  <c r="AP16" i="4"/>
  <c r="CF16" i="4" s="1"/>
  <c r="HD16" i="4" s="1"/>
  <c r="AO16" i="4"/>
  <c r="CE16" i="4" s="1"/>
  <c r="HC16" i="4" s="1"/>
  <c r="AN16" i="4"/>
  <c r="CD16" i="4" s="1"/>
  <c r="HB16" i="4" s="1"/>
  <c r="AM16" i="4"/>
  <c r="CC16" i="4" s="1"/>
  <c r="AL16" i="4"/>
  <c r="CB16" i="4" s="1"/>
  <c r="GZ16" i="4" s="1"/>
  <c r="AK16" i="4"/>
  <c r="CA16" i="4" s="1"/>
  <c r="GY16" i="4" s="1"/>
  <c r="AJ16" i="4"/>
  <c r="BZ16" i="4" s="1"/>
  <c r="GX16" i="4" s="1"/>
  <c r="AI16" i="4"/>
  <c r="BY16" i="4" s="1"/>
  <c r="GW16" i="4" s="1"/>
  <c r="AH16" i="4"/>
  <c r="BX16" i="4" s="1"/>
  <c r="GV16" i="4" s="1"/>
  <c r="AG16" i="4"/>
  <c r="BW16" i="4" s="1"/>
  <c r="GU16" i="4" s="1"/>
  <c r="AF16" i="4"/>
  <c r="BV16" i="4" s="1"/>
  <c r="GT16" i="4" s="1"/>
  <c r="AE16" i="4"/>
  <c r="BU16" i="4" s="1"/>
  <c r="AD16" i="4"/>
  <c r="BT16" i="4" s="1"/>
  <c r="GR16" i="4" s="1"/>
  <c r="AC16" i="4"/>
  <c r="BS16" i="4" s="1"/>
  <c r="GQ16" i="4" s="1"/>
  <c r="AB16" i="4"/>
  <c r="BR16" i="4" s="1"/>
  <c r="GP16" i="4" s="1"/>
  <c r="AT176" i="4"/>
  <c r="CJ176" i="4" s="1"/>
  <c r="HH176" i="4" s="1"/>
  <c r="AS176" i="4"/>
  <c r="CI176" i="4" s="1"/>
  <c r="HG176" i="4" s="1"/>
  <c r="AR176" i="4"/>
  <c r="CH176" i="4" s="1"/>
  <c r="HF176" i="4" s="1"/>
  <c r="AQ176" i="4"/>
  <c r="CG176" i="4" s="1"/>
  <c r="HE176" i="4" s="1"/>
  <c r="AP176" i="4"/>
  <c r="CF176" i="4" s="1"/>
  <c r="AO176" i="4"/>
  <c r="CE176" i="4" s="1"/>
  <c r="HC176" i="4" s="1"/>
  <c r="AN176" i="4"/>
  <c r="CD176" i="4" s="1"/>
  <c r="HB176" i="4" s="1"/>
  <c r="AM176" i="4"/>
  <c r="CC176" i="4" s="1"/>
  <c r="HA176" i="4" s="1"/>
  <c r="AL176" i="4"/>
  <c r="CB176" i="4" s="1"/>
  <c r="AK176" i="4"/>
  <c r="CA176" i="4" s="1"/>
  <c r="GY176" i="4" s="1"/>
  <c r="AJ176" i="4"/>
  <c r="BZ176" i="4" s="1"/>
  <c r="GX176" i="4" s="1"/>
  <c r="AI176" i="4"/>
  <c r="BY176" i="4" s="1"/>
  <c r="GW176" i="4" s="1"/>
  <c r="AH176" i="4"/>
  <c r="BX176" i="4" s="1"/>
  <c r="AG176" i="4"/>
  <c r="BW176" i="4" s="1"/>
  <c r="GU176" i="4" s="1"/>
  <c r="AF176" i="4"/>
  <c r="BV176" i="4" s="1"/>
  <c r="GT176" i="4" s="1"/>
  <c r="AE176" i="4"/>
  <c r="BU176" i="4" s="1"/>
  <c r="GS176" i="4" s="1"/>
  <c r="AD176" i="4"/>
  <c r="BT176" i="4" s="1"/>
  <c r="AC176" i="4"/>
  <c r="BS176" i="4" s="1"/>
  <c r="GQ176" i="4" s="1"/>
  <c r="AB176" i="4"/>
  <c r="BR176" i="4" s="1"/>
  <c r="GP176" i="4" s="1"/>
  <c r="AT49" i="4"/>
  <c r="CJ49" i="4" s="1"/>
  <c r="HH49" i="4" s="1"/>
  <c r="AS49" i="4"/>
  <c r="CI49" i="4" s="1"/>
  <c r="AR49" i="4"/>
  <c r="CH49" i="4" s="1"/>
  <c r="HF49" i="4" s="1"/>
  <c r="AQ49" i="4"/>
  <c r="CG49" i="4" s="1"/>
  <c r="HE49" i="4" s="1"/>
  <c r="AP49" i="4"/>
  <c r="CF49" i="4" s="1"/>
  <c r="HD49" i="4" s="1"/>
  <c r="AO49" i="4"/>
  <c r="CE49" i="4" s="1"/>
  <c r="AN49" i="4"/>
  <c r="CD49" i="4" s="1"/>
  <c r="HB49" i="4" s="1"/>
  <c r="AM49" i="4"/>
  <c r="CC49" i="4" s="1"/>
  <c r="HA49" i="4" s="1"/>
  <c r="AL49" i="4"/>
  <c r="CB49" i="4" s="1"/>
  <c r="GZ49" i="4" s="1"/>
  <c r="AK49" i="4"/>
  <c r="CA49" i="4" s="1"/>
  <c r="AJ49" i="4"/>
  <c r="BZ49" i="4" s="1"/>
  <c r="GX49" i="4" s="1"/>
  <c r="AI49" i="4"/>
  <c r="BY49" i="4" s="1"/>
  <c r="GW49" i="4" s="1"/>
  <c r="AH49" i="4"/>
  <c r="BX49" i="4" s="1"/>
  <c r="GV49" i="4" s="1"/>
  <c r="AG49" i="4"/>
  <c r="BW49" i="4" s="1"/>
  <c r="AF49" i="4"/>
  <c r="BV49" i="4" s="1"/>
  <c r="GT49" i="4" s="1"/>
  <c r="AE49" i="4"/>
  <c r="BU49" i="4" s="1"/>
  <c r="GS49" i="4" s="1"/>
  <c r="AD49" i="4"/>
  <c r="BT49" i="4" s="1"/>
  <c r="GR49" i="4" s="1"/>
  <c r="AC49" i="4"/>
  <c r="BS49" i="4" s="1"/>
  <c r="AB49" i="4"/>
  <c r="BR49" i="4" s="1"/>
  <c r="GP49" i="4" s="1"/>
  <c r="AT45" i="4"/>
  <c r="CJ45" i="4" s="1"/>
  <c r="HH45" i="4" s="1"/>
  <c r="AS45" i="4"/>
  <c r="CI45" i="4" s="1"/>
  <c r="HG45" i="4" s="1"/>
  <c r="AR45" i="4"/>
  <c r="CH45" i="4" s="1"/>
  <c r="AQ45" i="4"/>
  <c r="CG45" i="4" s="1"/>
  <c r="HE45" i="4" s="1"/>
  <c r="AP45" i="4"/>
  <c r="CF45" i="4" s="1"/>
  <c r="HD45" i="4" s="1"/>
  <c r="AO45" i="4"/>
  <c r="CE45" i="4" s="1"/>
  <c r="HC45" i="4" s="1"/>
  <c r="AN45" i="4"/>
  <c r="CD45" i="4" s="1"/>
  <c r="HB45" i="4" s="1"/>
  <c r="AM45" i="4"/>
  <c r="CC45" i="4" s="1"/>
  <c r="HA45" i="4" s="1"/>
  <c r="AL45" i="4"/>
  <c r="CB45" i="4" s="1"/>
  <c r="GZ45" i="4" s="1"/>
  <c r="AK45" i="4"/>
  <c r="CA45" i="4" s="1"/>
  <c r="GY45" i="4" s="1"/>
  <c r="AJ45" i="4"/>
  <c r="BZ45" i="4" s="1"/>
  <c r="AI45" i="4"/>
  <c r="BY45" i="4" s="1"/>
  <c r="GW45" i="4" s="1"/>
  <c r="AH45" i="4"/>
  <c r="BX45" i="4" s="1"/>
  <c r="GV45" i="4" s="1"/>
  <c r="AG45" i="4"/>
  <c r="BW45" i="4" s="1"/>
  <c r="GU45" i="4" s="1"/>
  <c r="AF45" i="4"/>
  <c r="BV45" i="4" s="1"/>
  <c r="GT45" i="4" s="1"/>
  <c r="AE45" i="4"/>
  <c r="BU45" i="4" s="1"/>
  <c r="GS45" i="4" s="1"/>
  <c r="AD45" i="4"/>
  <c r="BT45" i="4" s="1"/>
  <c r="GR45" i="4" s="1"/>
  <c r="AC45" i="4"/>
  <c r="BS45" i="4" s="1"/>
  <c r="GQ45" i="4" s="1"/>
  <c r="AB45" i="4"/>
  <c r="BR45" i="4" s="1"/>
  <c r="AT69" i="4"/>
  <c r="CJ69" i="4" s="1"/>
  <c r="HH69" i="4" s="1"/>
  <c r="AS69" i="4"/>
  <c r="CI69" i="4" s="1"/>
  <c r="HG69" i="4" s="1"/>
  <c r="AR69" i="4"/>
  <c r="CH69" i="4" s="1"/>
  <c r="HF69" i="4" s="1"/>
  <c r="AQ69" i="4"/>
  <c r="CG69" i="4" s="1"/>
  <c r="AP69" i="4"/>
  <c r="CF69" i="4" s="1"/>
  <c r="HD69" i="4" s="1"/>
  <c r="AO69" i="4"/>
  <c r="CE69" i="4" s="1"/>
  <c r="HC69" i="4" s="1"/>
  <c r="AN69" i="4"/>
  <c r="CD69" i="4" s="1"/>
  <c r="HB69" i="4" s="1"/>
  <c r="AM69" i="4"/>
  <c r="CC69" i="4" s="1"/>
  <c r="AL69" i="4"/>
  <c r="CB69" i="4" s="1"/>
  <c r="GZ69" i="4" s="1"/>
  <c r="AK69" i="4"/>
  <c r="CA69" i="4" s="1"/>
  <c r="GY69" i="4" s="1"/>
  <c r="AJ69" i="4"/>
  <c r="BZ69" i="4" s="1"/>
  <c r="GX69" i="4" s="1"/>
  <c r="AI69" i="4"/>
  <c r="BY69" i="4" s="1"/>
  <c r="AH69" i="4"/>
  <c r="BX69" i="4" s="1"/>
  <c r="GV69" i="4" s="1"/>
  <c r="AG69" i="4"/>
  <c r="BW69" i="4" s="1"/>
  <c r="GU69" i="4" s="1"/>
  <c r="AF69" i="4"/>
  <c r="BV69" i="4" s="1"/>
  <c r="GT69" i="4" s="1"/>
  <c r="AE69" i="4"/>
  <c r="BU69" i="4" s="1"/>
  <c r="GS69" i="4" s="1"/>
  <c r="AD69" i="4"/>
  <c r="BT69" i="4" s="1"/>
  <c r="GR69" i="4" s="1"/>
  <c r="AC69" i="4"/>
  <c r="BS69" i="4" s="1"/>
  <c r="GQ69" i="4" s="1"/>
  <c r="AB69" i="4"/>
  <c r="BR69" i="4" s="1"/>
  <c r="GP69" i="4" s="1"/>
  <c r="AT139" i="4"/>
  <c r="CJ139" i="4" s="1"/>
  <c r="AS139" i="4"/>
  <c r="CI139" i="4" s="1"/>
  <c r="HG139" i="4" s="1"/>
  <c r="AR139" i="4"/>
  <c r="CH139" i="4" s="1"/>
  <c r="HF139" i="4" s="1"/>
  <c r="AQ139" i="4"/>
  <c r="CG139" i="4" s="1"/>
  <c r="HE139" i="4" s="1"/>
  <c r="AP139" i="4"/>
  <c r="CF139" i="4" s="1"/>
  <c r="AO139" i="4"/>
  <c r="CE139" i="4" s="1"/>
  <c r="HC139" i="4" s="1"/>
  <c r="AN139" i="4"/>
  <c r="CD139" i="4" s="1"/>
  <c r="HB139" i="4" s="1"/>
  <c r="AM139" i="4"/>
  <c r="CC139" i="4" s="1"/>
  <c r="HA139" i="4" s="1"/>
  <c r="AL139" i="4"/>
  <c r="CB139" i="4" s="1"/>
  <c r="AK139" i="4"/>
  <c r="CA139" i="4" s="1"/>
  <c r="GY139" i="4" s="1"/>
  <c r="AJ139" i="4"/>
  <c r="BZ139" i="4" s="1"/>
  <c r="GX139" i="4" s="1"/>
  <c r="AI139" i="4"/>
  <c r="BY139" i="4" s="1"/>
  <c r="GW139" i="4" s="1"/>
  <c r="AH139" i="4"/>
  <c r="BX139" i="4" s="1"/>
  <c r="GV139" i="4" s="1"/>
  <c r="AG139" i="4"/>
  <c r="BW139" i="4" s="1"/>
  <c r="GU139" i="4" s="1"/>
  <c r="AF139" i="4"/>
  <c r="BV139" i="4" s="1"/>
  <c r="GT139" i="4" s="1"/>
  <c r="AE139" i="4"/>
  <c r="BU139" i="4" s="1"/>
  <c r="GS139" i="4" s="1"/>
  <c r="AD139" i="4"/>
  <c r="BT139" i="4" s="1"/>
  <c r="AC139" i="4"/>
  <c r="BS139" i="4" s="1"/>
  <c r="GQ139" i="4" s="1"/>
  <c r="AB139" i="4"/>
  <c r="BR139" i="4" s="1"/>
  <c r="GP139" i="4" s="1"/>
  <c r="AT125" i="4"/>
  <c r="CJ125" i="4" s="1"/>
  <c r="HH125" i="4" s="1"/>
  <c r="AS125" i="4"/>
  <c r="CI125" i="4" s="1"/>
  <c r="HG125" i="4" s="1"/>
  <c r="AR125" i="4"/>
  <c r="CH125" i="4" s="1"/>
  <c r="HF125" i="4" s="1"/>
  <c r="AQ125" i="4"/>
  <c r="CG125" i="4" s="1"/>
  <c r="HE125" i="4" s="1"/>
  <c r="AP125" i="4"/>
  <c r="CF125" i="4" s="1"/>
  <c r="HD125" i="4" s="1"/>
  <c r="AO125" i="4"/>
  <c r="CE125" i="4" s="1"/>
  <c r="AN125" i="4"/>
  <c r="CD125" i="4" s="1"/>
  <c r="HB125" i="4" s="1"/>
  <c r="AM125" i="4"/>
  <c r="CC125" i="4" s="1"/>
  <c r="HA125" i="4" s="1"/>
  <c r="AL125" i="4"/>
  <c r="CB125" i="4" s="1"/>
  <c r="GZ125" i="4" s="1"/>
  <c r="AK125" i="4"/>
  <c r="CA125" i="4" s="1"/>
  <c r="AJ125" i="4"/>
  <c r="BZ125" i="4" s="1"/>
  <c r="GX125" i="4" s="1"/>
  <c r="AI125" i="4"/>
  <c r="BY125" i="4" s="1"/>
  <c r="GW125" i="4" s="1"/>
  <c r="AH125" i="4"/>
  <c r="BX125" i="4" s="1"/>
  <c r="GV125" i="4" s="1"/>
  <c r="AG125" i="4"/>
  <c r="BW125" i="4" s="1"/>
  <c r="AF125" i="4"/>
  <c r="BV125" i="4" s="1"/>
  <c r="GT125" i="4" s="1"/>
  <c r="AE125" i="4"/>
  <c r="BU125" i="4" s="1"/>
  <c r="GS125" i="4" s="1"/>
  <c r="AD125" i="4"/>
  <c r="BT125" i="4" s="1"/>
  <c r="GR125" i="4" s="1"/>
  <c r="AC125" i="4"/>
  <c r="BS125" i="4" s="1"/>
  <c r="AB125" i="4"/>
  <c r="BR125" i="4" s="1"/>
  <c r="GP125" i="4" s="1"/>
  <c r="AT114" i="4"/>
  <c r="CJ114" i="4" s="1"/>
  <c r="HH114" i="4" s="1"/>
  <c r="AS114" i="4"/>
  <c r="CI114" i="4" s="1"/>
  <c r="HG114" i="4" s="1"/>
  <c r="AR114" i="4"/>
  <c r="CH114" i="4" s="1"/>
  <c r="AQ114" i="4"/>
  <c r="CG114" i="4" s="1"/>
  <c r="HE114" i="4" s="1"/>
  <c r="AP114" i="4"/>
  <c r="CF114" i="4" s="1"/>
  <c r="HD114" i="4" s="1"/>
  <c r="AO114" i="4"/>
  <c r="CE114" i="4" s="1"/>
  <c r="HC114" i="4" s="1"/>
  <c r="AN114" i="4"/>
  <c r="CD114" i="4" s="1"/>
  <c r="AM114" i="4"/>
  <c r="CC114" i="4" s="1"/>
  <c r="HA114" i="4" s="1"/>
  <c r="AL114" i="4"/>
  <c r="CB114" i="4" s="1"/>
  <c r="GZ114" i="4" s="1"/>
  <c r="AK114" i="4"/>
  <c r="CA114" i="4" s="1"/>
  <c r="GY114" i="4" s="1"/>
  <c r="AJ114" i="4"/>
  <c r="BZ114" i="4" s="1"/>
  <c r="AI114" i="4"/>
  <c r="BY114" i="4" s="1"/>
  <c r="GW114" i="4" s="1"/>
  <c r="AH114" i="4"/>
  <c r="BX114" i="4" s="1"/>
  <c r="GV114" i="4" s="1"/>
  <c r="AG114" i="4"/>
  <c r="BW114" i="4" s="1"/>
  <c r="GU114" i="4" s="1"/>
  <c r="AF114" i="4"/>
  <c r="BV114" i="4" s="1"/>
  <c r="GT114" i="4" s="1"/>
  <c r="AE114" i="4"/>
  <c r="BU114" i="4" s="1"/>
  <c r="GS114" i="4" s="1"/>
  <c r="AD114" i="4"/>
  <c r="BT114" i="4" s="1"/>
  <c r="GR114" i="4" s="1"/>
  <c r="AC114" i="4"/>
  <c r="BS114" i="4" s="1"/>
  <c r="GQ114" i="4" s="1"/>
  <c r="AB114" i="4"/>
  <c r="BR114" i="4" s="1"/>
  <c r="GP114" i="4" s="1"/>
  <c r="AT82" i="4"/>
  <c r="CJ82" i="4" s="1"/>
  <c r="HH82" i="4" s="1"/>
  <c r="AS82" i="4"/>
  <c r="CI82" i="4" s="1"/>
  <c r="HG82" i="4" s="1"/>
  <c r="AR82" i="4"/>
  <c r="CH82" i="4" s="1"/>
  <c r="HF82" i="4" s="1"/>
  <c r="AQ82" i="4"/>
  <c r="CG82" i="4" s="1"/>
  <c r="AP82" i="4"/>
  <c r="CF82" i="4" s="1"/>
  <c r="HD82" i="4" s="1"/>
  <c r="AO82" i="4"/>
  <c r="CE82" i="4" s="1"/>
  <c r="HC82" i="4" s="1"/>
  <c r="AN82" i="4"/>
  <c r="CD82" i="4" s="1"/>
  <c r="HB82" i="4" s="1"/>
  <c r="AM82" i="4"/>
  <c r="CC82" i="4" s="1"/>
  <c r="HA82" i="4" s="1"/>
  <c r="AL82" i="4"/>
  <c r="CB82" i="4" s="1"/>
  <c r="GZ82" i="4" s="1"/>
  <c r="AK82" i="4"/>
  <c r="CA82" i="4" s="1"/>
  <c r="GY82" i="4" s="1"/>
  <c r="AJ82" i="4"/>
  <c r="BZ82" i="4" s="1"/>
  <c r="GX82" i="4" s="1"/>
  <c r="AI82" i="4"/>
  <c r="BY82" i="4" s="1"/>
  <c r="AH82" i="4"/>
  <c r="BX82" i="4" s="1"/>
  <c r="GV82" i="4" s="1"/>
  <c r="AG82" i="4"/>
  <c r="BW82" i="4" s="1"/>
  <c r="GU82" i="4" s="1"/>
  <c r="AF82" i="4"/>
  <c r="BV82" i="4" s="1"/>
  <c r="GT82" i="4" s="1"/>
  <c r="AE82" i="4"/>
  <c r="BU82" i="4" s="1"/>
  <c r="AD82" i="4"/>
  <c r="BT82" i="4" s="1"/>
  <c r="GR82" i="4" s="1"/>
  <c r="AC82" i="4"/>
  <c r="BS82" i="4" s="1"/>
  <c r="GQ82" i="4" s="1"/>
  <c r="AB82" i="4"/>
  <c r="BR82" i="4" s="1"/>
  <c r="GP82" i="4" s="1"/>
  <c r="AT70" i="4"/>
  <c r="CJ70" i="4" s="1"/>
  <c r="AS70" i="4"/>
  <c r="CI70" i="4" s="1"/>
  <c r="HG70" i="4" s="1"/>
  <c r="AR70" i="4"/>
  <c r="CH70" i="4" s="1"/>
  <c r="HF70" i="4" s="1"/>
  <c r="AQ70" i="4"/>
  <c r="CG70" i="4" s="1"/>
  <c r="HE70" i="4" s="1"/>
  <c r="AP70" i="4"/>
  <c r="CF70" i="4" s="1"/>
  <c r="HD70" i="4" s="1"/>
  <c r="AO70" i="4"/>
  <c r="CE70" i="4" s="1"/>
  <c r="HC70" i="4" s="1"/>
  <c r="AN70" i="4"/>
  <c r="CD70" i="4" s="1"/>
  <c r="HB70" i="4" s="1"/>
  <c r="AM70" i="4"/>
  <c r="CC70" i="4" s="1"/>
  <c r="HA70" i="4" s="1"/>
  <c r="AL70" i="4"/>
  <c r="CB70" i="4" s="1"/>
  <c r="AK70" i="4"/>
  <c r="CA70" i="4" s="1"/>
  <c r="GY70" i="4" s="1"/>
  <c r="AJ70" i="4"/>
  <c r="BZ70" i="4" s="1"/>
  <c r="GX70" i="4" s="1"/>
  <c r="AI70" i="4"/>
  <c r="BY70" i="4" s="1"/>
  <c r="GW70" i="4" s="1"/>
  <c r="AH70" i="4"/>
  <c r="BX70" i="4" s="1"/>
  <c r="GV70" i="4" s="1"/>
  <c r="AG70" i="4"/>
  <c r="BW70" i="4" s="1"/>
  <c r="GU70" i="4" s="1"/>
  <c r="AF70" i="4"/>
  <c r="BV70" i="4" s="1"/>
  <c r="GT70" i="4" s="1"/>
  <c r="AE70" i="4"/>
  <c r="BU70" i="4" s="1"/>
  <c r="GS70" i="4" s="1"/>
  <c r="AD70" i="4"/>
  <c r="BT70" i="4" s="1"/>
  <c r="AC70" i="4"/>
  <c r="BS70" i="4" s="1"/>
  <c r="GQ70" i="4" s="1"/>
  <c r="AB70" i="4"/>
  <c r="BR70" i="4" s="1"/>
  <c r="GP70" i="4" s="1"/>
  <c r="AT65" i="4"/>
  <c r="CJ65" i="4" s="1"/>
  <c r="HH65" i="4" s="1"/>
  <c r="AS65" i="4"/>
  <c r="CI65" i="4" s="1"/>
  <c r="AR65" i="4"/>
  <c r="CH65" i="4" s="1"/>
  <c r="HF65" i="4" s="1"/>
  <c r="AQ65" i="4"/>
  <c r="CG65" i="4" s="1"/>
  <c r="HE65" i="4" s="1"/>
  <c r="AP65" i="4"/>
  <c r="CF65" i="4" s="1"/>
  <c r="HD65" i="4" s="1"/>
  <c r="AO65" i="4"/>
  <c r="CE65" i="4" s="1"/>
  <c r="AN65" i="4"/>
  <c r="CD65" i="4" s="1"/>
  <c r="HB65" i="4" s="1"/>
  <c r="AM65" i="4"/>
  <c r="CC65" i="4" s="1"/>
  <c r="HA65" i="4" s="1"/>
  <c r="AL65" i="4"/>
  <c r="CB65" i="4" s="1"/>
  <c r="GZ65" i="4" s="1"/>
  <c r="AK65" i="4"/>
  <c r="CA65" i="4" s="1"/>
  <c r="GY65" i="4" s="1"/>
  <c r="AJ65" i="4"/>
  <c r="BZ65" i="4" s="1"/>
  <c r="GX65" i="4" s="1"/>
  <c r="AI65" i="4"/>
  <c r="BY65" i="4" s="1"/>
  <c r="GW65" i="4" s="1"/>
  <c r="AH65" i="4"/>
  <c r="BX65" i="4" s="1"/>
  <c r="GV65" i="4" s="1"/>
  <c r="AG65" i="4"/>
  <c r="BW65" i="4" s="1"/>
  <c r="AF65" i="4"/>
  <c r="BV65" i="4" s="1"/>
  <c r="GT65" i="4" s="1"/>
  <c r="AE65" i="4"/>
  <c r="BU65" i="4" s="1"/>
  <c r="GS65" i="4" s="1"/>
  <c r="AD65" i="4"/>
  <c r="BT65" i="4" s="1"/>
  <c r="GR65" i="4" s="1"/>
  <c r="AC65" i="4"/>
  <c r="BS65" i="4" s="1"/>
  <c r="AB65" i="4"/>
  <c r="BR65" i="4" s="1"/>
  <c r="GP65" i="4" s="1"/>
  <c r="AT40" i="4"/>
  <c r="CJ40" i="4" s="1"/>
  <c r="HH40" i="4" s="1"/>
  <c r="AS40" i="4"/>
  <c r="CI40" i="4" s="1"/>
  <c r="HG40" i="4" s="1"/>
  <c r="AR40" i="4"/>
  <c r="CH40" i="4" s="1"/>
  <c r="AQ40" i="4"/>
  <c r="CG40" i="4" s="1"/>
  <c r="HE40" i="4" s="1"/>
  <c r="AP40" i="4"/>
  <c r="CF40" i="4" s="1"/>
  <c r="HD40" i="4" s="1"/>
  <c r="AO40" i="4"/>
  <c r="CE40" i="4" s="1"/>
  <c r="HC40" i="4" s="1"/>
  <c r="AN40" i="4"/>
  <c r="CD40" i="4" s="1"/>
  <c r="HB40" i="4" s="1"/>
  <c r="AM40" i="4"/>
  <c r="CC40" i="4" s="1"/>
  <c r="HA40" i="4" s="1"/>
  <c r="AL40" i="4"/>
  <c r="CB40" i="4" s="1"/>
  <c r="GZ40" i="4" s="1"/>
  <c r="AK40" i="4"/>
  <c r="CA40" i="4" s="1"/>
  <c r="GY40" i="4" s="1"/>
  <c r="AJ40" i="4"/>
  <c r="BZ40" i="4" s="1"/>
  <c r="AI40" i="4"/>
  <c r="BY40" i="4" s="1"/>
  <c r="GW40" i="4" s="1"/>
  <c r="AH40" i="4"/>
  <c r="BX40" i="4" s="1"/>
  <c r="GV40" i="4" s="1"/>
  <c r="AG40" i="4"/>
  <c r="BW40" i="4" s="1"/>
  <c r="GU40" i="4" s="1"/>
  <c r="AF40" i="4"/>
  <c r="BV40" i="4" s="1"/>
  <c r="AE40" i="4"/>
  <c r="BU40" i="4" s="1"/>
  <c r="GS40" i="4" s="1"/>
  <c r="AD40" i="4"/>
  <c r="BT40" i="4" s="1"/>
  <c r="GR40" i="4" s="1"/>
  <c r="AC40" i="4"/>
  <c r="BS40" i="4" s="1"/>
  <c r="GQ40" i="4" s="1"/>
  <c r="AB40" i="4"/>
  <c r="BR40" i="4" s="1"/>
  <c r="GP40" i="4" s="1"/>
  <c r="AT39" i="4"/>
  <c r="CJ39" i="4" s="1"/>
  <c r="HH39" i="4" s="1"/>
  <c r="AS39" i="4"/>
  <c r="CI39" i="4" s="1"/>
  <c r="HG39" i="4" s="1"/>
  <c r="AR39" i="4"/>
  <c r="CH39" i="4" s="1"/>
  <c r="HF39" i="4" s="1"/>
  <c r="AQ39" i="4"/>
  <c r="CG39" i="4" s="1"/>
  <c r="AP39" i="4"/>
  <c r="CF39" i="4" s="1"/>
  <c r="HD39" i="4" s="1"/>
  <c r="AO39" i="4"/>
  <c r="CE39" i="4" s="1"/>
  <c r="HC39" i="4" s="1"/>
  <c r="AN39" i="4"/>
  <c r="CD39" i="4" s="1"/>
  <c r="HB39" i="4" s="1"/>
  <c r="AM39" i="4"/>
  <c r="CC39" i="4" s="1"/>
  <c r="AL39" i="4"/>
  <c r="CB39" i="4" s="1"/>
  <c r="GZ39" i="4" s="1"/>
  <c r="AK39" i="4"/>
  <c r="CA39" i="4" s="1"/>
  <c r="GY39" i="4" s="1"/>
  <c r="AJ39" i="4"/>
  <c r="BZ39" i="4" s="1"/>
  <c r="GX39" i="4" s="1"/>
  <c r="AI39" i="4"/>
  <c r="BY39" i="4" s="1"/>
  <c r="AH39" i="4"/>
  <c r="BX39" i="4" s="1"/>
  <c r="GV39" i="4" s="1"/>
  <c r="AG39" i="4"/>
  <c r="BW39" i="4" s="1"/>
  <c r="GU39" i="4" s="1"/>
  <c r="AF39" i="4"/>
  <c r="BV39" i="4" s="1"/>
  <c r="GT39" i="4" s="1"/>
  <c r="AE39" i="4"/>
  <c r="BU39" i="4" s="1"/>
  <c r="GS39" i="4" s="1"/>
  <c r="AD39" i="4"/>
  <c r="BT39" i="4" s="1"/>
  <c r="GR39" i="4" s="1"/>
  <c r="AC39" i="4"/>
  <c r="BS39" i="4" s="1"/>
  <c r="GQ39" i="4" s="1"/>
  <c r="AB39" i="4"/>
  <c r="BR39" i="4" s="1"/>
  <c r="GP39" i="4" s="1"/>
  <c r="AT190" i="4"/>
  <c r="CJ190" i="4" s="1"/>
  <c r="AS190" i="4"/>
  <c r="CI190" i="4" s="1"/>
  <c r="HG190" i="4" s="1"/>
  <c r="AR190" i="4"/>
  <c r="CH190" i="4" s="1"/>
  <c r="HF190" i="4" s="1"/>
  <c r="AQ190" i="4"/>
  <c r="CG190" i="4" s="1"/>
  <c r="HE190" i="4" s="1"/>
  <c r="AP190" i="4"/>
  <c r="CF190" i="4" s="1"/>
  <c r="HD190" i="4" s="1"/>
  <c r="AO190" i="4"/>
  <c r="CE190" i="4" s="1"/>
  <c r="HC190" i="4" s="1"/>
  <c r="AN190" i="4"/>
  <c r="CD190" i="4" s="1"/>
  <c r="HB190" i="4" s="1"/>
  <c r="AM190" i="4"/>
  <c r="CC190" i="4" s="1"/>
  <c r="HA190" i="4" s="1"/>
  <c r="AL190" i="4"/>
  <c r="CB190" i="4" s="1"/>
  <c r="AK190" i="4"/>
  <c r="CA190" i="4" s="1"/>
  <c r="GY190" i="4" s="1"/>
  <c r="AJ190" i="4"/>
  <c r="BZ190" i="4" s="1"/>
  <c r="GX190" i="4" s="1"/>
  <c r="AI190" i="4"/>
  <c r="BY190" i="4" s="1"/>
  <c r="GW190" i="4" s="1"/>
  <c r="AH190" i="4"/>
  <c r="BX190" i="4" s="1"/>
  <c r="AG190" i="4"/>
  <c r="BW190" i="4" s="1"/>
  <c r="GU190" i="4" s="1"/>
  <c r="AF190" i="4"/>
  <c r="BV190" i="4" s="1"/>
  <c r="GT190" i="4" s="1"/>
  <c r="AE190" i="4"/>
  <c r="BU190" i="4" s="1"/>
  <c r="GS190" i="4" s="1"/>
  <c r="AD190" i="4"/>
  <c r="BT190" i="4" s="1"/>
  <c r="AC190" i="4"/>
  <c r="BS190" i="4" s="1"/>
  <c r="GQ190" i="4" s="1"/>
  <c r="AB190" i="4"/>
  <c r="BR190" i="4" s="1"/>
  <c r="GP190" i="4" s="1"/>
  <c r="AT31" i="4"/>
  <c r="CJ31" i="4" s="1"/>
  <c r="HH31" i="4" s="1"/>
  <c r="AS31" i="4"/>
  <c r="CI31" i="4" s="1"/>
  <c r="AR31" i="4"/>
  <c r="CH31" i="4" s="1"/>
  <c r="HF31" i="4" s="1"/>
  <c r="AQ31" i="4"/>
  <c r="CG31" i="4" s="1"/>
  <c r="HE31" i="4" s="1"/>
  <c r="AP31" i="4"/>
  <c r="CF31" i="4" s="1"/>
  <c r="HD31" i="4" s="1"/>
  <c r="AO31" i="4"/>
  <c r="CE31" i="4" s="1"/>
  <c r="AN31" i="4"/>
  <c r="CD31" i="4" s="1"/>
  <c r="HB31" i="4" s="1"/>
  <c r="AM31" i="4"/>
  <c r="CC31" i="4" s="1"/>
  <c r="HA31" i="4" s="1"/>
  <c r="AL31" i="4"/>
  <c r="CB31" i="4" s="1"/>
  <c r="GZ31" i="4" s="1"/>
  <c r="AK31" i="4"/>
  <c r="CA31" i="4" s="1"/>
  <c r="AJ31" i="4"/>
  <c r="BZ31" i="4" s="1"/>
  <c r="GX31" i="4" s="1"/>
  <c r="AI31" i="4"/>
  <c r="BY31" i="4" s="1"/>
  <c r="GW31" i="4" s="1"/>
  <c r="AH31" i="4"/>
  <c r="BX31" i="4" s="1"/>
  <c r="GV31" i="4" s="1"/>
  <c r="AG31" i="4"/>
  <c r="BW31" i="4" s="1"/>
  <c r="AF31" i="4"/>
  <c r="BV31" i="4" s="1"/>
  <c r="GT31" i="4" s="1"/>
  <c r="AE31" i="4"/>
  <c r="BU31" i="4" s="1"/>
  <c r="GS31" i="4" s="1"/>
  <c r="AD31" i="4"/>
  <c r="BT31" i="4" s="1"/>
  <c r="GR31" i="4" s="1"/>
  <c r="AC31" i="4"/>
  <c r="BS31" i="4" s="1"/>
  <c r="GQ31" i="4" s="1"/>
  <c r="AB31" i="4"/>
  <c r="BR31" i="4" s="1"/>
  <c r="GP31" i="4" s="1"/>
  <c r="AT122" i="4"/>
  <c r="CJ122" i="4" s="1"/>
  <c r="HH122" i="4" s="1"/>
  <c r="AS122" i="4"/>
  <c r="CI122" i="4" s="1"/>
  <c r="HG122" i="4" s="1"/>
  <c r="AR122" i="4"/>
  <c r="CH122" i="4" s="1"/>
  <c r="AQ122" i="4"/>
  <c r="CG122" i="4" s="1"/>
  <c r="HE122" i="4" s="1"/>
  <c r="AP122" i="4"/>
  <c r="CF122" i="4" s="1"/>
  <c r="HD122" i="4" s="1"/>
  <c r="AO122" i="4"/>
  <c r="CE122" i="4" s="1"/>
  <c r="HC122" i="4" s="1"/>
  <c r="AN122" i="4"/>
  <c r="CD122" i="4" s="1"/>
  <c r="AM122" i="4"/>
  <c r="CC122" i="4" s="1"/>
  <c r="HA122" i="4" s="1"/>
  <c r="AL122" i="4"/>
  <c r="CB122" i="4" s="1"/>
  <c r="GZ122" i="4" s="1"/>
  <c r="AK122" i="4"/>
  <c r="CA122" i="4" s="1"/>
  <c r="GY122" i="4" s="1"/>
  <c r="AJ122" i="4"/>
  <c r="BZ122" i="4" s="1"/>
  <c r="AI122" i="4"/>
  <c r="BY122" i="4" s="1"/>
  <c r="GW122" i="4" s="1"/>
  <c r="AH122" i="4"/>
  <c r="BX122" i="4" s="1"/>
  <c r="GV122" i="4" s="1"/>
  <c r="AG122" i="4"/>
  <c r="BW122" i="4" s="1"/>
  <c r="GU122" i="4" s="1"/>
  <c r="AF122" i="4"/>
  <c r="BV122" i="4" s="1"/>
  <c r="AE122" i="4"/>
  <c r="BU122" i="4" s="1"/>
  <c r="GS122" i="4" s="1"/>
  <c r="AD122" i="4"/>
  <c r="BT122" i="4" s="1"/>
  <c r="GR122" i="4" s="1"/>
  <c r="AC122" i="4"/>
  <c r="BS122" i="4" s="1"/>
  <c r="GQ122" i="4" s="1"/>
  <c r="AB122" i="4"/>
  <c r="BR122" i="4" s="1"/>
  <c r="GP122" i="4" s="1"/>
  <c r="AT29" i="4"/>
  <c r="CJ29" i="4" s="1"/>
  <c r="HH29" i="4" s="1"/>
  <c r="AS29" i="4"/>
  <c r="CI29" i="4" s="1"/>
  <c r="HG29" i="4" s="1"/>
  <c r="AR29" i="4"/>
  <c r="CH29" i="4" s="1"/>
  <c r="HF29" i="4" s="1"/>
  <c r="AQ29" i="4"/>
  <c r="CG29" i="4" s="1"/>
  <c r="AP29" i="4"/>
  <c r="CF29" i="4" s="1"/>
  <c r="HD29" i="4" s="1"/>
  <c r="AO29" i="4"/>
  <c r="CE29" i="4" s="1"/>
  <c r="HC29" i="4" s="1"/>
  <c r="AN29" i="4"/>
  <c r="CD29" i="4" s="1"/>
  <c r="HB29" i="4" s="1"/>
  <c r="AM29" i="4"/>
  <c r="CC29" i="4" s="1"/>
  <c r="AL29" i="4"/>
  <c r="CB29" i="4" s="1"/>
  <c r="GZ29" i="4" s="1"/>
  <c r="AK29" i="4"/>
  <c r="CA29" i="4" s="1"/>
  <c r="GY29" i="4" s="1"/>
  <c r="AJ29" i="4"/>
  <c r="BZ29" i="4" s="1"/>
  <c r="GX29" i="4" s="1"/>
  <c r="AI29" i="4"/>
  <c r="BY29" i="4" s="1"/>
  <c r="AH29" i="4"/>
  <c r="BX29" i="4" s="1"/>
  <c r="GV29" i="4" s="1"/>
  <c r="AG29" i="4"/>
  <c r="BW29" i="4" s="1"/>
  <c r="GU29" i="4" s="1"/>
  <c r="AF29" i="4"/>
  <c r="BV29" i="4" s="1"/>
  <c r="GT29" i="4" s="1"/>
  <c r="AE29" i="4"/>
  <c r="BU29" i="4" s="1"/>
  <c r="AD29" i="4"/>
  <c r="BT29" i="4" s="1"/>
  <c r="GR29" i="4" s="1"/>
  <c r="AC29" i="4"/>
  <c r="BS29" i="4" s="1"/>
  <c r="GQ29" i="4" s="1"/>
  <c r="AB29" i="4"/>
  <c r="BR29" i="4" s="1"/>
  <c r="GP29" i="4" s="1"/>
  <c r="AT106" i="4"/>
  <c r="CJ106" i="4" s="1"/>
  <c r="AS106" i="4"/>
  <c r="CI106" i="4" s="1"/>
  <c r="HG106" i="4" s="1"/>
  <c r="AR106" i="4"/>
  <c r="CH106" i="4" s="1"/>
  <c r="HF106" i="4" s="1"/>
  <c r="AQ106" i="4"/>
  <c r="CG106" i="4" s="1"/>
  <c r="HE106" i="4" s="1"/>
  <c r="AP106" i="4"/>
  <c r="CF106" i="4" s="1"/>
  <c r="AO106" i="4"/>
  <c r="CE106" i="4" s="1"/>
  <c r="HC106" i="4" s="1"/>
  <c r="AN106" i="4"/>
  <c r="CD106" i="4" s="1"/>
  <c r="HB106" i="4" s="1"/>
  <c r="AM106" i="4"/>
  <c r="CC106" i="4" s="1"/>
  <c r="HA106" i="4" s="1"/>
  <c r="AL106" i="4"/>
  <c r="CB106" i="4" s="1"/>
  <c r="AK106" i="4"/>
  <c r="CA106" i="4" s="1"/>
  <c r="GY106" i="4" s="1"/>
  <c r="AJ106" i="4"/>
  <c r="BZ106" i="4" s="1"/>
  <c r="GX106" i="4" s="1"/>
  <c r="AI106" i="4"/>
  <c r="BY106" i="4" s="1"/>
  <c r="GW106" i="4" s="1"/>
  <c r="AH106" i="4"/>
  <c r="BX106" i="4" s="1"/>
  <c r="AG106" i="4"/>
  <c r="BW106" i="4" s="1"/>
  <c r="GU106" i="4" s="1"/>
  <c r="AF106" i="4"/>
  <c r="BV106" i="4" s="1"/>
  <c r="GT106" i="4" s="1"/>
  <c r="AE106" i="4"/>
  <c r="BU106" i="4" s="1"/>
  <c r="GS106" i="4" s="1"/>
  <c r="AD106" i="4"/>
  <c r="BT106" i="4" s="1"/>
  <c r="AC106" i="4"/>
  <c r="BS106" i="4" s="1"/>
  <c r="GQ106" i="4" s="1"/>
  <c r="AB106" i="4"/>
  <c r="BR106" i="4" s="1"/>
  <c r="GP106" i="4" s="1"/>
  <c r="AT180" i="4"/>
  <c r="CJ180" i="4" s="1"/>
  <c r="HH180" i="4" s="1"/>
  <c r="AS180" i="4"/>
  <c r="CI180" i="4" s="1"/>
  <c r="AR180" i="4"/>
  <c r="CH180" i="4" s="1"/>
  <c r="HF180" i="4" s="1"/>
  <c r="AQ180" i="4"/>
  <c r="CG180" i="4" s="1"/>
  <c r="HE180" i="4" s="1"/>
  <c r="AP180" i="4"/>
  <c r="CF180" i="4" s="1"/>
  <c r="HD180" i="4" s="1"/>
  <c r="AO180" i="4"/>
  <c r="CE180" i="4" s="1"/>
  <c r="AN180" i="4"/>
  <c r="CD180" i="4" s="1"/>
  <c r="HB180" i="4" s="1"/>
  <c r="AM180" i="4"/>
  <c r="CC180" i="4" s="1"/>
  <c r="HA180" i="4" s="1"/>
  <c r="AL180" i="4"/>
  <c r="CB180" i="4" s="1"/>
  <c r="GZ180" i="4" s="1"/>
  <c r="AK180" i="4"/>
  <c r="CA180" i="4" s="1"/>
  <c r="AJ180" i="4"/>
  <c r="BZ180" i="4" s="1"/>
  <c r="GX180" i="4" s="1"/>
  <c r="AI180" i="4"/>
  <c r="BY180" i="4" s="1"/>
  <c r="GW180" i="4" s="1"/>
  <c r="AH180" i="4"/>
  <c r="BX180" i="4" s="1"/>
  <c r="GV180" i="4" s="1"/>
  <c r="AG180" i="4"/>
  <c r="BW180" i="4" s="1"/>
  <c r="AF180" i="4"/>
  <c r="BV180" i="4" s="1"/>
  <c r="GT180" i="4" s="1"/>
  <c r="AE180" i="4"/>
  <c r="BU180" i="4" s="1"/>
  <c r="GS180" i="4" s="1"/>
  <c r="AD180" i="4"/>
  <c r="BT180" i="4" s="1"/>
  <c r="GR180" i="4" s="1"/>
  <c r="AC180" i="4"/>
  <c r="BS180" i="4" s="1"/>
  <c r="AB180" i="4"/>
  <c r="BR180" i="4" s="1"/>
  <c r="GP180" i="4" s="1"/>
  <c r="AT162" i="4"/>
  <c r="CJ162" i="4" s="1"/>
  <c r="HH162" i="4" s="1"/>
  <c r="AS162" i="4"/>
  <c r="CI162" i="4" s="1"/>
  <c r="HG162" i="4" s="1"/>
  <c r="AR162" i="4"/>
  <c r="CH162" i="4" s="1"/>
  <c r="AQ162" i="4"/>
  <c r="CG162" i="4" s="1"/>
  <c r="HE162" i="4" s="1"/>
  <c r="AP162" i="4"/>
  <c r="CF162" i="4" s="1"/>
  <c r="HD162" i="4" s="1"/>
  <c r="AO162" i="4"/>
  <c r="CE162" i="4" s="1"/>
  <c r="HC162" i="4" s="1"/>
  <c r="AN162" i="4"/>
  <c r="CD162" i="4" s="1"/>
  <c r="AM162" i="4"/>
  <c r="CC162" i="4" s="1"/>
  <c r="HA162" i="4" s="1"/>
  <c r="AL162" i="4"/>
  <c r="CB162" i="4" s="1"/>
  <c r="GZ162" i="4" s="1"/>
  <c r="AK162" i="4"/>
  <c r="CA162" i="4" s="1"/>
  <c r="GY162" i="4" s="1"/>
  <c r="AJ162" i="4"/>
  <c r="BZ162" i="4" s="1"/>
  <c r="AI162" i="4"/>
  <c r="BY162" i="4" s="1"/>
  <c r="GW162" i="4" s="1"/>
  <c r="AH162" i="4"/>
  <c r="BX162" i="4" s="1"/>
  <c r="GV162" i="4" s="1"/>
  <c r="AG162" i="4"/>
  <c r="BW162" i="4" s="1"/>
  <c r="GU162" i="4" s="1"/>
  <c r="AF162" i="4"/>
  <c r="BV162" i="4" s="1"/>
  <c r="AE162" i="4"/>
  <c r="BU162" i="4" s="1"/>
  <c r="GS162" i="4" s="1"/>
  <c r="AD162" i="4"/>
  <c r="BT162" i="4" s="1"/>
  <c r="GR162" i="4" s="1"/>
  <c r="AC162" i="4"/>
  <c r="BS162" i="4" s="1"/>
  <c r="GQ162" i="4" s="1"/>
  <c r="AB162" i="4"/>
  <c r="BR162" i="4" s="1"/>
  <c r="AT112" i="4"/>
  <c r="CJ112" i="4" s="1"/>
  <c r="HH112" i="4" s="1"/>
  <c r="AS112" i="4"/>
  <c r="CI112" i="4" s="1"/>
  <c r="HG112" i="4" s="1"/>
  <c r="AR112" i="4"/>
  <c r="CH112" i="4" s="1"/>
  <c r="HF112" i="4" s="1"/>
  <c r="AQ112" i="4"/>
  <c r="CG112" i="4" s="1"/>
  <c r="AP112" i="4"/>
  <c r="CF112" i="4" s="1"/>
  <c r="HD112" i="4" s="1"/>
  <c r="AO112" i="4"/>
  <c r="CE112" i="4" s="1"/>
  <c r="HC112" i="4" s="1"/>
  <c r="AN112" i="4"/>
  <c r="CD112" i="4" s="1"/>
  <c r="HB112" i="4" s="1"/>
  <c r="AM112" i="4"/>
  <c r="CC112" i="4" s="1"/>
  <c r="AL112" i="4"/>
  <c r="CB112" i="4" s="1"/>
  <c r="GZ112" i="4" s="1"/>
  <c r="AK112" i="4"/>
  <c r="CA112" i="4" s="1"/>
  <c r="GY112" i="4" s="1"/>
  <c r="AJ112" i="4"/>
  <c r="BZ112" i="4" s="1"/>
  <c r="GX112" i="4" s="1"/>
  <c r="AI112" i="4"/>
  <c r="BY112" i="4" s="1"/>
  <c r="AH112" i="4"/>
  <c r="BX112" i="4" s="1"/>
  <c r="GV112" i="4" s="1"/>
  <c r="AG112" i="4"/>
  <c r="BW112" i="4" s="1"/>
  <c r="GU112" i="4" s="1"/>
  <c r="AF112" i="4"/>
  <c r="BV112" i="4" s="1"/>
  <c r="GT112" i="4" s="1"/>
  <c r="AE112" i="4"/>
  <c r="BU112" i="4" s="1"/>
  <c r="AD112" i="4"/>
  <c r="BT112" i="4" s="1"/>
  <c r="GR112" i="4" s="1"/>
  <c r="AC112" i="4"/>
  <c r="BS112" i="4" s="1"/>
  <c r="GQ112" i="4" s="1"/>
  <c r="AB112" i="4"/>
  <c r="BR112" i="4" s="1"/>
  <c r="GP112" i="4" s="1"/>
  <c r="AT111" i="4"/>
  <c r="CJ111" i="4" s="1"/>
  <c r="AS111" i="4"/>
  <c r="CI111" i="4" s="1"/>
  <c r="HG111" i="4" s="1"/>
  <c r="AR111" i="4"/>
  <c r="CH111" i="4" s="1"/>
  <c r="HF111" i="4" s="1"/>
  <c r="AQ111" i="4"/>
  <c r="CG111" i="4" s="1"/>
  <c r="HE111" i="4" s="1"/>
  <c r="AP111" i="4"/>
  <c r="CF111" i="4" s="1"/>
  <c r="AO111" i="4"/>
  <c r="CE111" i="4" s="1"/>
  <c r="HC111" i="4" s="1"/>
  <c r="AN111" i="4"/>
  <c r="CD111" i="4" s="1"/>
  <c r="HB111" i="4" s="1"/>
  <c r="AM111" i="4"/>
  <c r="CC111" i="4" s="1"/>
  <c r="HA111" i="4" s="1"/>
  <c r="AL111" i="4"/>
  <c r="CB111" i="4" s="1"/>
  <c r="AK111" i="4"/>
  <c r="CA111" i="4" s="1"/>
  <c r="GY111" i="4" s="1"/>
  <c r="AJ111" i="4"/>
  <c r="BZ111" i="4" s="1"/>
  <c r="GX111" i="4" s="1"/>
  <c r="AI111" i="4"/>
  <c r="BY111" i="4" s="1"/>
  <c r="GW111" i="4" s="1"/>
  <c r="AH111" i="4"/>
  <c r="BX111" i="4" s="1"/>
  <c r="AG111" i="4"/>
  <c r="BW111" i="4" s="1"/>
  <c r="GU111" i="4" s="1"/>
  <c r="AF111" i="4"/>
  <c r="BV111" i="4" s="1"/>
  <c r="GT111" i="4" s="1"/>
  <c r="AE111" i="4"/>
  <c r="BU111" i="4" s="1"/>
  <c r="GS111" i="4" s="1"/>
  <c r="AD111" i="4"/>
  <c r="AC111" i="4"/>
  <c r="BS111" i="4" s="1"/>
  <c r="GQ111" i="4" s="1"/>
  <c r="AB111" i="4"/>
  <c r="BR111" i="4" s="1"/>
  <c r="GP111" i="4" s="1"/>
  <c r="AT100" i="4"/>
  <c r="CJ100" i="4" s="1"/>
  <c r="HH100" i="4" s="1"/>
  <c r="AS100" i="4"/>
  <c r="CI100" i="4" s="1"/>
  <c r="AR100" i="4"/>
  <c r="CH100" i="4" s="1"/>
  <c r="HF100" i="4" s="1"/>
  <c r="AQ100" i="4"/>
  <c r="CG100" i="4" s="1"/>
  <c r="HE100" i="4" s="1"/>
  <c r="AP100" i="4"/>
  <c r="CF100" i="4" s="1"/>
  <c r="HD100" i="4" s="1"/>
  <c r="AO100" i="4"/>
  <c r="CE100" i="4" s="1"/>
  <c r="AN100" i="4"/>
  <c r="CD100" i="4" s="1"/>
  <c r="HB100" i="4" s="1"/>
  <c r="AM100" i="4"/>
  <c r="CC100" i="4" s="1"/>
  <c r="HA100" i="4" s="1"/>
  <c r="AL100" i="4"/>
  <c r="CB100" i="4" s="1"/>
  <c r="GZ100" i="4" s="1"/>
  <c r="AK100" i="4"/>
  <c r="CA100" i="4" s="1"/>
  <c r="AJ100" i="4"/>
  <c r="BZ100" i="4" s="1"/>
  <c r="GX100" i="4" s="1"/>
  <c r="AI100" i="4"/>
  <c r="BY100" i="4" s="1"/>
  <c r="GW100" i="4" s="1"/>
  <c r="AH100" i="4"/>
  <c r="BX100" i="4" s="1"/>
  <c r="GV100" i="4" s="1"/>
  <c r="AG100" i="4"/>
  <c r="BW100" i="4" s="1"/>
  <c r="AF100" i="4"/>
  <c r="BV100" i="4" s="1"/>
  <c r="GT100" i="4" s="1"/>
  <c r="AE100" i="4"/>
  <c r="BU100" i="4" s="1"/>
  <c r="GS100" i="4" s="1"/>
  <c r="AD100" i="4"/>
  <c r="BT100" i="4" s="1"/>
  <c r="GR100" i="4" s="1"/>
  <c r="AC100" i="4"/>
  <c r="BS100" i="4" s="1"/>
  <c r="AB100" i="4"/>
  <c r="BR100" i="4" s="1"/>
  <c r="GP100" i="4" s="1"/>
  <c r="AT48" i="4"/>
  <c r="CJ48" i="4" s="1"/>
  <c r="HH48" i="4" s="1"/>
  <c r="AS48" i="4"/>
  <c r="CI48" i="4" s="1"/>
  <c r="HG48" i="4" s="1"/>
  <c r="AR48" i="4"/>
  <c r="CH48" i="4" s="1"/>
  <c r="AQ48" i="4"/>
  <c r="CG48" i="4" s="1"/>
  <c r="HE48" i="4" s="1"/>
  <c r="AP48" i="4"/>
  <c r="CF48" i="4" s="1"/>
  <c r="HD48" i="4" s="1"/>
  <c r="AO48" i="4"/>
  <c r="CE48" i="4" s="1"/>
  <c r="HC48" i="4" s="1"/>
  <c r="AN48" i="4"/>
  <c r="CD48" i="4" s="1"/>
  <c r="AM48" i="4"/>
  <c r="CC48" i="4" s="1"/>
  <c r="HA48" i="4" s="1"/>
  <c r="AL48" i="4"/>
  <c r="CB48" i="4" s="1"/>
  <c r="GZ48" i="4" s="1"/>
  <c r="AK48" i="4"/>
  <c r="CA48" i="4" s="1"/>
  <c r="GY48" i="4" s="1"/>
  <c r="AJ48" i="4"/>
  <c r="BZ48" i="4" s="1"/>
  <c r="AI48" i="4"/>
  <c r="BY48" i="4" s="1"/>
  <c r="GW48" i="4" s="1"/>
  <c r="AH48" i="4"/>
  <c r="BX48" i="4" s="1"/>
  <c r="GV48" i="4" s="1"/>
  <c r="AG48" i="4"/>
  <c r="BW48" i="4" s="1"/>
  <c r="GU48" i="4" s="1"/>
  <c r="AF48" i="4"/>
  <c r="BV48" i="4" s="1"/>
  <c r="AE48" i="4"/>
  <c r="BU48" i="4" s="1"/>
  <c r="GS48" i="4" s="1"/>
  <c r="AD48" i="4"/>
  <c r="BT48" i="4" s="1"/>
  <c r="GR48" i="4" s="1"/>
  <c r="AC48" i="4"/>
  <c r="BS48" i="4" s="1"/>
  <c r="GQ48" i="4" s="1"/>
  <c r="AB48" i="4"/>
  <c r="BR48" i="4" s="1"/>
  <c r="AT5" i="4"/>
  <c r="CJ5" i="4" s="1"/>
  <c r="HH5" i="4" s="1"/>
  <c r="AS5" i="4"/>
  <c r="CI5" i="4" s="1"/>
  <c r="HG5" i="4" s="1"/>
  <c r="AR5" i="4"/>
  <c r="CH5" i="4" s="1"/>
  <c r="HF5" i="4" s="1"/>
  <c r="AQ5" i="4"/>
  <c r="CG5" i="4" s="1"/>
  <c r="AP5" i="4"/>
  <c r="CF5" i="4" s="1"/>
  <c r="HD5" i="4" s="1"/>
  <c r="AO5" i="4"/>
  <c r="CE5" i="4" s="1"/>
  <c r="HC5" i="4" s="1"/>
  <c r="AN5" i="4"/>
  <c r="CD5" i="4" s="1"/>
  <c r="HB5" i="4" s="1"/>
  <c r="AM5" i="4"/>
  <c r="CC5" i="4" s="1"/>
  <c r="AL5" i="4"/>
  <c r="CB5" i="4" s="1"/>
  <c r="GZ5" i="4" s="1"/>
  <c r="AK5" i="4"/>
  <c r="AJ5" i="4"/>
  <c r="BZ5" i="4" s="1"/>
  <c r="GX5" i="4" s="1"/>
  <c r="AI5" i="4"/>
  <c r="BY5" i="4" s="1"/>
  <c r="AH5" i="4"/>
  <c r="BX5" i="4" s="1"/>
  <c r="GV5" i="4" s="1"/>
  <c r="AG5" i="4"/>
  <c r="BW5" i="4" s="1"/>
  <c r="GU5" i="4" s="1"/>
  <c r="AF5" i="4"/>
  <c r="BV5" i="4" s="1"/>
  <c r="GT5" i="4" s="1"/>
  <c r="AE5" i="4"/>
  <c r="AD5" i="4"/>
  <c r="BT5" i="4" s="1"/>
  <c r="GR5" i="4" s="1"/>
  <c r="AC5" i="4"/>
  <c r="BS5" i="4" s="1"/>
  <c r="GQ5" i="4" s="1"/>
  <c r="AB5" i="4"/>
  <c r="BR5" i="4" s="1"/>
  <c r="GP5" i="4" s="1"/>
  <c r="AT51" i="4"/>
  <c r="CJ51" i="4" s="1"/>
  <c r="AS51" i="4"/>
  <c r="CI51" i="4" s="1"/>
  <c r="HG51" i="4" s="1"/>
  <c r="AR51" i="4"/>
  <c r="CH51" i="4" s="1"/>
  <c r="HF51" i="4" s="1"/>
  <c r="AQ51" i="4"/>
  <c r="CG51" i="4" s="1"/>
  <c r="HE51" i="4" s="1"/>
  <c r="AP51" i="4"/>
  <c r="CF51" i="4" s="1"/>
  <c r="AO51" i="4"/>
  <c r="CE51" i="4" s="1"/>
  <c r="HC51" i="4" s="1"/>
  <c r="AN51" i="4"/>
  <c r="CD51" i="4" s="1"/>
  <c r="HB51" i="4" s="1"/>
  <c r="AM51" i="4"/>
  <c r="CC51" i="4" s="1"/>
  <c r="HA51" i="4" s="1"/>
  <c r="AL51" i="4"/>
  <c r="CB51" i="4" s="1"/>
  <c r="AK51" i="4"/>
  <c r="CA51" i="4" s="1"/>
  <c r="GY51" i="4" s="1"/>
  <c r="AJ51" i="4"/>
  <c r="BZ51" i="4" s="1"/>
  <c r="GX51" i="4" s="1"/>
  <c r="AI51" i="4"/>
  <c r="BY51" i="4" s="1"/>
  <c r="GW51" i="4" s="1"/>
  <c r="AH51" i="4"/>
  <c r="BX51" i="4" s="1"/>
  <c r="AG51" i="4"/>
  <c r="BW51" i="4" s="1"/>
  <c r="GU51" i="4" s="1"/>
  <c r="AF51" i="4"/>
  <c r="BV51" i="4" s="1"/>
  <c r="GT51" i="4" s="1"/>
  <c r="AE51" i="4"/>
  <c r="BU51" i="4" s="1"/>
  <c r="GS51" i="4" s="1"/>
  <c r="AD51" i="4"/>
  <c r="BT51" i="4" s="1"/>
  <c r="AC51" i="4"/>
  <c r="BS51" i="4" s="1"/>
  <c r="GQ51" i="4" s="1"/>
  <c r="AB51" i="4"/>
  <c r="BR51" i="4" s="1"/>
  <c r="GP51" i="4" s="1"/>
  <c r="AT152" i="4"/>
  <c r="CJ152" i="4" s="1"/>
  <c r="HH152" i="4" s="1"/>
  <c r="AS152" i="4"/>
  <c r="CI152" i="4" s="1"/>
  <c r="AR152" i="4"/>
  <c r="CH152" i="4" s="1"/>
  <c r="HF152" i="4" s="1"/>
  <c r="AQ152" i="4"/>
  <c r="CG152" i="4" s="1"/>
  <c r="HE152" i="4" s="1"/>
  <c r="AP152" i="4"/>
  <c r="CF152" i="4" s="1"/>
  <c r="HD152" i="4" s="1"/>
  <c r="AO152" i="4"/>
  <c r="CE152" i="4" s="1"/>
  <c r="AN152" i="4"/>
  <c r="CD152" i="4" s="1"/>
  <c r="HB152" i="4" s="1"/>
  <c r="AM152" i="4"/>
  <c r="CC152" i="4" s="1"/>
  <c r="HA152" i="4" s="1"/>
  <c r="AL152" i="4"/>
  <c r="CB152" i="4" s="1"/>
  <c r="GZ152" i="4" s="1"/>
  <c r="AK152" i="4"/>
  <c r="CA152" i="4" s="1"/>
  <c r="AJ152" i="4"/>
  <c r="BZ152" i="4" s="1"/>
  <c r="GX152" i="4" s="1"/>
  <c r="AI152" i="4"/>
  <c r="BY152" i="4" s="1"/>
  <c r="GW152" i="4" s="1"/>
  <c r="AH152" i="4"/>
  <c r="BX152" i="4" s="1"/>
  <c r="GV152" i="4" s="1"/>
  <c r="AG152" i="4"/>
  <c r="BW152" i="4" s="1"/>
  <c r="AF152" i="4"/>
  <c r="BV152" i="4" s="1"/>
  <c r="GT152" i="4" s="1"/>
  <c r="AE152" i="4"/>
  <c r="BU152" i="4" s="1"/>
  <c r="GS152" i="4" s="1"/>
  <c r="AD152" i="4"/>
  <c r="BT152" i="4" s="1"/>
  <c r="GR152" i="4" s="1"/>
  <c r="AC152" i="4"/>
  <c r="AB152" i="4"/>
  <c r="BR152" i="4" s="1"/>
  <c r="GP152" i="4" s="1"/>
  <c r="AT43" i="4"/>
  <c r="CJ43" i="4" s="1"/>
  <c r="HH43" i="4" s="1"/>
  <c r="AS43" i="4"/>
  <c r="CI43" i="4" s="1"/>
  <c r="HG43" i="4" s="1"/>
  <c r="AR43" i="4"/>
  <c r="CH43" i="4" s="1"/>
  <c r="AQ43" i="4"/>
  <c r="CG43" i="4" s="1"/>
  <c r="HE43" i="4" s="1"/>
  <c r="AP43" i="4"/>
  <c r="CF43" i="4" s="1"/>
  <c r="HD43" i="4" s="1"/>
  <c r="AO43" i="4"/>
  <c r="CE43" i="4" s="1"/>
  <c r="HC43" i="4" s="1"/>
  <c r="AN43" i="4"/>
  <c r="CD43" i="4" s="1"/>
  <c r="AM43" i="4"/>
  <c r="CC43" i="4" s="1"/>
  <c r="HA43" i="4" s="1"/>
  <c r="AL43" i="4"/>
  <c r="CB43" i="4" s="1"/>
  <c r="GZ43" i="4" s="1"/>
  <c r="AK43" i="4"/>
  <c r="CA43" i="4" s="1"/>
  <c r="GY43" i="4" s="1"/>
  <c r="AJ43" i="4"/>
  <c r="BZ43" i="4" s="1"/>
  <c r="AI43" i="4"/>
  <c r="BY43" i="4" s="1"/>
  <c r="GW43" i="4" s="1"/>
  <c r="AH43" i="4"/>
  <c r="BX43" i="4" s="1"/>
  <c r="GV43" i="4" s="1"/>
  <c r="AG43" i="4"/>
  <c r="BW43" i="4" s="1"/>
  <c r="GU43" i="4" s="1"/>
  <c r="AF43" i="4"/>
  <c r="BV43" i="4" s="1"/>
  <c r="AE43" i="4"/>
  <c r="BU43" i="4" s="1"/>
  <c r="GS43" i="4" s="1"/>
  <c r="AD43" i="4"/>
  <c r="BT43" i="4" s="1"/>
  <c r="GR43" i="4" s="1"/>
  <c r="AC43" i="4"/>
  <c r="BS43" i="4" s="1"/>
  <c r="GQ43" i="4" s="1"/>
  <c r="AB43" i="4"/>
  <c r="AT193" i="4"/>
  <c r="CJ193" i="4" s="1"/>
  <c r="HH193" i="4" s="1"/>
  <c r="AS193" i="4"/>
  <c r="CI193" i="4" s="1"/>
  <c r="HG193" i="4" s="1"/>
  <c r="AR193" i="4"/>
  <c r="CH193" i="4" s="1"/>
  <c r="HF193" i="4" s="1"/>
  <c r="AQ193" i="4"/>
  <c r="CG193" i="4" s="1"/>
  <c r="AP193" i="4"/>
  <c r="CF193" i="4" s="1"/>
  <c r="HD193" i="4" s="1"/>
  <c r="AO193" i="4"/>
  <c r="CE193" i="4" s="1"/>
  <c r="HC193" i="4" s="1"/>
  <c r="AN193" i="4"/>
  <c r="CD193" i="4" s="1"/>
  <c r="HB193" i="4" s="1"/>
  <c r="AM193" i="4"/>
  <c r="CC193" i="4" s="1"/>
  <c r="AL193" i="4"/>
  <c r="CB193" i="4" s="1"/>
  <c r="GZ193" i="4" s="1"/>
  <c r="AK193" i="4"/>
  <c r="CA193" i="4" s="1"/>
  <c r="GY193" i="4" s="1"/>
  <c r="AJ193" i="4"/>
  <c r="BZ193" i="4" s="1"/>
  <c r="GX193" i="4" s="1"/>
  <c r="AI193" i="4"/>
  <c r="BY193" i="4" s="1"/>
  <c r="GW193" i="4" s="1"/>
  <c r="AH193" i="4"/>
  <c r="BX193" i="4" s="1"/>
  <c r="GV193" i="4" s="1"/>
  <c r="AG193" i="4"/>
  <c r="BW193" i="4" s="1"/>
  <c r="GU193" i="4" s="1"/>
  <c r="AF193" i="4"/>
  <c r="BV193" i="4" s="1"/>
  <c r="GT193" i="4" s="1"/>
  <c r="AE193" i="4"/>
  <c r="BU193" i="4" s="1"/>
  <c r="AD193" i="4"/>
  <c r="BT193" i="4" s="1"/>
  <c r="GR193" i="4" s="1"/>
  <c r="AC193" i="4"/>
  <c r="BS193" i="4" s="1"/>
  <c r="GQ193" i="4" s="1"/>
  <c r="AB193" i="4"/>
  <c r="BR193" i="4" s="1"/>
  <c r="GP193" i="4" s="1"/>
  <c r="AT36" i="4"/>
  <c r="CJ36" i="4" s="1"/>
  <c r="AS36" i="4"/>
  <c r="CI36" i="4" s="1"/>
  <c r="HG36" i="4" s="1"/>
  <c r="AR36" i="4"/>
  <c r="CH36" i="4" s="1"/>
  <c r="HF36" i="4" s="1"/>
  <c r="AQ36" i="4"/>
  <c r="CG36" i="4" s="1"/>
  <c r="HE36" i="4" s="1"/>
  <c r="AP36" i="4"/>
  <c r="CF36" i="4" s="1"/>
  <c r="AO36" i="4"/>
  <c r="CE36" i="4" s="1"/>
  <c r="HC36" i="4" s="1"/>
  <c r="AN36" i="4"/>
  <c r="CD36" i="4" s="1"/>
  <c r="HB36" i="4" s="1"/>
  <c r="AM36" i="4"/>
  <c r="CC36" i="4" s="1"/>
  <c r="HA36" i="4" s="1"/>
  <c r="AL36" i="4"/>
  <c r="CB36" i="4" s="1"/>
  <c r="AK36" i="4"/>
  <c r="CA36" i="4" s="1"/>
  <c r="GY36" i="4" s="1"/>
  <c r="AJ36" i="4"/>
  <c r="BZ36" i="4" s="1"/>
  <c r="GX36" i="4" s="1"/>
  <c r="AI36" i="4"/>
  <c r="BY36" i="4" s="1"/>
  <c r="GW36" i="4" s="1"/>
  <c r="AH36" i="4"/>
  <c r="BX36" i="4" s="1"/>
  <c r="AG36" i="4"/>
  <c r="BW36" i="4" s="1"/>
  <c r="GU36" i="4" s="1"/>
  <c r="AF36" i="4"/>
  <c r="BV36" i="4" s="1"/>
  <c r="GT36" i="4" s="1"/>
  <c r="AE36" i="4"/>
  <c r="BU36" i="4" s="1"/>
  <c r="GS36" i="4" s="1"/>
  <c r="AD36" i="4"/>
  <c r="AC36" i="4"/>
  <c r="BS36" i="4" s="1"/>
  <c r="GQ36" i="4" s="1"/>
  <c r="AB36" i="4"/>
  <c r="BR36" i="4" s="1"/>
  <c r="GP36" i="4" s="1"/>
  <c r="AT155" i="4"/>
  <c r="CJ155" i="4" s="1"/>
  <c r="HH155" i="4" s="1"/>
  <c r="AS155" i="4"/>
  <c r="CI155" i="4" s="1"/>
  <c r="AR155" i="4"/>
  <c r="CH155" i="4" s="1"/>
  <c r="HF155" i="4" s="1"/>
  <c r="AQ155" i="4"/>
  <c r="CG155" i="4" s="1"/>
  <c r="HE155" i="4" s="1"/>
  <c r="AP155" i="4"/>
  <c r="CF155" i="4" s="1"/>
  <c r="HD155" i="4" s="1"/>
  <c r="AO155" i="4"/>
  <c r="CE155" i="4" s="1"/>
  <c r="AN155" i="4"/>
  <c r="CD155" i="4" s="1"/>
  <c r="HB155" i="4" s="1"/>
  <c r="AM155" i="4"/>
  <c r="CC155" i="4" s="1"/>
  <c r="HA155" i="4" s="1"/>
  <c r="AL155" i="4"/>
  <c r="CB155" i="4" s="1"/>
  <c r="GZ155" i="4" s="1"/>
  <c r="AK155" i="4"/>
  <c r="CA155" i="4" s="1"/>
  <c r="AJ155" i="4"/>
  <c r="BZ155" i="4" s="1"/>
  <c r="GX155" i="4" s="1"/>
  <c r="AI155" i="4"/>
  <c r="BY155" i="4" s="1"/>
  <c r="GW155" i="4" s="1"/>
  <c r="AH155" i="4"/>
  <c r="BX155" i="4" s="1"/>
  <c r="GV155" i="4" s="1"/>
  <c r="AG155" i="4"/>
  <c r="BW155" i="4" s="1"/>
  <c r="AF155" i="4"/>
  <c r="BV155" i="4" s="1"/>
  <c r="GT155" i="4" s="1"/>
  <c r="AE155" i="4"/>
  <c r="BU155" i="4" s="1"/>
  <c r="GS155" i="4" s="1"/>
  <c r="AD155" i="4"/>
  <c r="BT155" i="4" s="1"/>
  <c r="GR155" i="4" s="1"/>
  <c r="AC155" i="4"/>
  <c r="BS155" i="4" s="1"/>
  <c r="AB155" i="4"/>
  <c r="BR155" i="4" s="1"/>
  <c r="GP155" i="4" s="1"/>
  <c r="AS7" i="4"/>
  <c r="CI7" i="4" s="1"/>
  <c r="HG7" i="4" s="1"/>
  <c r="AR7" i="4"/>
  <c r="CH7" i="4" s="1"/>
  <c r="HF7" i="4" s="1"/>
  <c r="AQ7" i="4"/>
  <c r="CG7" i="4" s="1"/>
  <c r="AP7" i="4"/>
  <c r="CF7" i="4" s="1"/>
  <c r="HD7" i="4" s="1"/>
  <c r="AO7" i="4"/>
  <c r="CE7" i="4" s="1"/>
  <c r="HC7" i="4" s="1"/>
  <c r="AN7" i="4"/>
  <c r="CD7" i="4" s="1"/>
  <c r="HB7" i="4" s="1"/>
  <c r="AM7" i="4"/>
  <c r="CC7" i="4" s="1"/>
  <c r="AL7" i="4"/>
  <c r="CB7" i="4" s="1"/>
  <c r="GZ7" i="4" s="1"/>
  <c r="AK7" i="4"/>
  <c r="CA7" i="4" s="1"/>
  <c r="GY7" i="4" s="1"/>
  <c r="AJ7" i="4"/>
  <c r="BZ7" i="4" s="1"/>
  <c r="GX7" i="4" s="1"/>
  <c r="AI7" i="4"/>
  <c r="BY7" i="4" s="1"/>
  <c r="AH7" i="4"/>
  <c r="BX7" i="4" s="1"/>
  <c r="GV7" i="4" s="1"/>
  <c r="AG7" i="4"/>
  <c r="BW7" i="4" s="1"/>
  <c r="GU7" i="4" s="1"/>
  <c r="AF7" i="4"/>
  <c r="BV7" i="4" s="1"/>
  <c r="GT7" i="4" s="1"/>
  <c r="AE7" i="4"/>
  <c r="BU7" i="4" s="1"/>
  <c r="AD7" i="4"/>
  <c r="BT7" i="4" s="1"/>
  <c r="GR7" i="4" s="1"/>
  <c r="AC7" i="4"/>
  <c r="BS7" i="4" s="1"/>
  <c r="GQ7" i="4" s="1"/>
  <c r="AB7" i="4"/>
  <c r="BR7" i="4" s="1"/>
  <c r="GP7" i="4" s="1"/>
  <c r="AS120" i="4"/>
  <c r="CI120" i="4" s="1"/>
  <c r="HG120" i="4" s="1"/>
  <c r="AR120" i="4"/>
  <c r="CH120" i="4" s="1"/>
  <c r="HF120" i="4" s="1"/>
  <c r="AQ120" i="4"/>
  <c r="CG120" i="4" s="1"/>
  <c r="HE120" i="4" s="1"/>
  <c r="AP120" i="4"/>
  <c r="CF120" i="4" s="1"/>
  <c r="HD120" i="4" s="1"/>
  <c r="AO120" i="4"/>
  <c r="CE120" i="4" s="1"/>
  <c r="AN120" i="4"/>
  <c r="CD120" i="4" s="1"/>
  <c r="HB120" i="4" s="1"/>
  <c r="AM120" i="4"/>
  <c r="CC120" i="4" s="1"/>
  <c r="HA120" i="4" s="1"/>
  <c r="AL120" i="4"/>
  <c r="CB120" i="4" s="1"/>
  <c r="GZ120" i="4" s="1"/>
  <c r="AK120" i="4"/>
  <c r="CA120" i="4" s="1"/>
  <c r="AJ120" i="4"/>
  <c r="BZ120" i="4" s="1"/>
  <c r="GX120" i="4" s="1"/>
  <c r="AI120" i="4"/>
  <c r="BY120" i="4" s="1"/>
  <c r="GW120" i="4" s="1"/>
  <c r="AH120" i="4"/>
  <c r="BX120" i="4" s="1"/>
  <c r="GV120" i="4" s="1"/>
  <c r="AG120" i="4"/>
  <c r="BW120" i="4" s="1"/>
  <c r="AF120" i="4"/>
  <c r="BV120" i="4" s="1"/>
  <c r="GT120" i="4" s="1"/>
  <c r="AE120" i="4"/>
  <c r="BU120" i="4" s="1"/>
  <c r="GS120" i="4" s="1"/>
  <c r="AD120" i="4"/>
  <c r="BT120" i="4" s="1"/>
  <c r="GR120" i="4" s="1"/>
  <c r="AC120" i="4"/>
  <c r="BS120" i="4" s="1"/>
  <c r="AB120" i="4"/>
  <c r="BR120" i="4" s="1"/>
  <c r="GP120" i="4" s="1"/>
  <c r="AT87" i="4"/>
  <c r="CJ87" i="4" s="1"/>
  <c r="HH87" i="4" s="1"/>
  <c r="AS87" i="4"/>
  <c r="CI87" i="4" s="1"/>
  <c r="HG87" i="4" s="1"/>
  <c r="AR87" i="4"/>
  <c r="CH87" i="4" s="1"/>
  <c r="AQ87" i="4"/>
  <c r="CG87" i="4" s="1"/>
  <c r="HE87" i="4" s="1"/>
  <c r="AP87" i="4"/>
  <c r="CF87" i="4" s="1"/>
  <c r="HD87" i="4" s="1"/>
  <c r="AO87" i="4"/>
  <c r="CE87" i="4" s="1"/>
  <c r="HC87" i="4" s="1"/>
  <c r="AN87" i="4"/>
  <c r="CD87" i="4" s="1"/>
  <c r="AM87" i="4"/>
  <c r="CC87" i="4" s="1"/>
  <c r="HA87" i="4" s="1"/>
  <c r="AL87" i="4"/>
  <c r="CB87" i="4" s="1"/>
  <c r="GZ87" i="4" s="1"/>
  <c r="AK87" i="4"/>
  <c r="CA87" i="4" s="1"/>
  <c r="GY87" i="4" s="1"/>
  <c r="AJ87" i="4"/>
  <c r="BZ87" i="4" s="1"/>
  <c r="AI87" i="4"/>
  <c r="BY87" i="4" s="1"/>
  <c r="GW87" i="4" s="1"/>
  <c r="AH87" i="4"/>
  <c r="BX87" i="4" s="1"/>
  <c r="GV87" i="4" s="1"/>
  <c r="AG87" i="4"/>
  <c r="BW87" i="4" s="1"/>
  <c r="GU87" i="4" s="1"/>
  <c r="AF87" i="4"/>
  <c r="BV87" i="4" s="1"/>
  <c r="AE87" i="4"/>
  <c r="BU87" i="4" s="1"/>
  <c r="GS87" i="4" s="1"/>
  <c r="AD87" i="4"/>
  <c r="BT87" i="4" s="1"/>
  <c r="GR87" i="4" s="1"/>
  <c r="AC87" i="4"/>
  <c r="BS87" i="4" s="1"/>
  <c r="GQ87" i="4" s="1"/>
  <c r="AB87" i="4"/>
  <c r="AT67" i="4"/>
  <c r="CJ67" i="4" s="1"/>
  <c r="HH67" i="4" s="1"/>
  <c r="AS67" i="4"/>
  <c r="CI67" i="4" s="1"/>
  <c r="HG67" i="4" s="1"/>
  <c r="AR67" i="4"/>
  <c r="CH67" i="4" s="1"/>
  <c r="HF67" i="4" s="1"/>
  <c r="AQ67" i="4"/>
  <c r="CG67" i="4" s="1"/>
  <c r="AP67" i="4"/>
  <c r="CF67" i="4" s="1"/>
  <c r="HD67" i="4" s="1"/>
  <c r="AO67" i="4"/>
  <c r="CE67" i="4" s="1"/>
  <c r="HC67" i="4" s="1"/>
  <c r="AN67" i="4"/>
  <c r="CD67" i="4" s="1"/>
  <c r="HB67" i="4" s="1"/>
  <c r="AM67" i="4"/>
  <c r="CC67" i="4" s="1"/>
  <c r="AL67" i="4"/>
  <c r="CB67" i="4" s="1"/>
  <c r="GZ67" i="4" s="1"/>
  <c r="AK67" i="4"/>
  <c r="CA67" i="4" s="1"/>
  <c r="GY67" i="4" s="1"/>
  <c r="AJ67" i="4"/>
  <c r="BZ67" i="4" s="1"/>
  <c r="GX67" i="4" s="1"/>
  <c r="AI67" i="4"/>
  <c r="BY67" i="4" s="1"/>
  <c r="AH67" i="4"/>
  <c r="BX67" i="4" s="1"/>
  <c r="GV67" i="4" s="1"/>
  <c r="AG67" i="4"/>
  <c r="BW67" i="4" s="1"/>
  <c r="GU67" i="4" s="1"/>
  <c r="AF67" i="4"/>
  <c r="BV67" i="4" s="1"/>
  <c r="GT67" i="4" s="1"/>
  <c r="AE67" i="4"/>
  <c r="BU67" i="4" s="1"/>
  <c r="AD67" i="4"/>
  <c r="BT67" i="4" s="1"/>
  <c r="GR67" i="4" s="1"/>
  <c r="AC67" i="4"/>
  <c r="BS67" i="4" s="1"/>
  <c r="GQ67" i="4" s="1"/>
  <c r="AB67" i="4"/>
  <c r="BR67" i="4" s="1"/>
  <c r="GP67" i="4" s="1"/>
  <c r="AT50" i="4"/>
  <c r="CJ50" i="4" s="1"/>
  <c r="HH50" i="4" s="1"/>
  <c r="AS50" i="4"/>
  <c r="CI50" i="4" s="1"/>
  <c r="HG50" i="4" s="1"/>
  <c r="AR50" i="4"/>
  <c r="CH50" i="4" s="1"/>
  <c r="HF50" i="4" s="1"/>
  <c r="AQ50" i="4"/>
  <c r="CG50" i="4" s="1"/>
  <c r="HE50" i="4" s="1"/>
  <c r="AP50" i="4"/>
  <c r="CF50" i="4" s="1"/>
  <c r="AO50" i="4"/>
  <c r="CE50" i="4" s="1"/>
  <c r="HC50" i="4" s="1"/>
  <c r="AN50" i="4"/>
  <c r="CD50" i="4" s="1"/>
  <c r="HB50" i="4" s="1"/>
  <c r="AM50" i="4"/>
  <c r="CC50" i="4" s="1"/>
  <c r="HA50" i="4" s="1"/>
  <c r="AL50" i="4"/>
  <c r="CB50" i="4" s="1"/>
  <c r="AK50" i="4"/>
  <c r="CA50" i="4" s="1"/>
  <c r="GY50" i="4" s="1"/>
  <c r="AJ50" i="4"/>
  <c r="BZ50" i="4" s="1"/>
  <c r="GX50" i="4" s="1"/>
  <c r="AI50" i="4"/>
  <c r="BY50" i="4" s="1"/>
  <c r="GW50" i="4" s="1"/>
  <c r="AH50" i="4"/>
  <c r="BX50" i="4" s="1"/>
  <c r="AG50" i="4"/>
  <c r="BW50" i="4" s="1"/>
  <c r="GU50" i="4" s="1"/>
  <c r="AF50" i="4"/>
  <c r="BV50" i="4" s="1"/>
  <c r="GT50" i="4" s="1"/>
  <c r="AE50" i="4"/>
  <c r="BU50" i="4" s="1"/>
  <c r="GS50" i="4" s="1"/>
  <c r="AD50" i="4"/>
  <c r="AC50" i="4"/>
  <c r="BS50" i="4" s="1"/>
  <c r="GQ50" i="4" s="1"/>
  <c r="AB50" i="4"/>
  <c r="BR50" i="4" s="1"/>
  <c r="GP50" i="4" s="1"/>
  <c r="AT90" i="4"/>
  <c r="CJ90" i="4" s="1"/>
  <c r="HH90" i="4" s="1"/>
  <c r="AS90" i="4"/>
  <c r="CI90" i="4" s="1"/>
  <c r="AR90" i="4"/>
  <c r="CH90" i="4" s="1"/>
  <c r="HF90" i="4" s="1"/>
  <c r="AQ90" i="4"/>
  <c r="CG90" i="4" s="1"/>
  <c r="HE90" i="4" s="1"/>
  <c r="AP90" i="4"/>
  <c r="CF90" i="4" s="1"/>
  <c r="HD90" i="4" s="1"/>
  <c r="AO90" i="4"/>
  <c r="CE90" i="4" s="1"/>
  <c r="AN90" i="4"/>
  <c r="CD90" i="4" s="1"/>
  <c r="HB90" i="4" s="1"/>
  <c r="AM90" i="4"/>
  <c r="CC90" i="4" s="1"/>
  <c r="HA90" i="4" s="1"/>
  <c r="AL90" i="4"/>
  <c r="CB90" i="4" s="1"/>
  <c r="GZ90" i="4" s="1"/>
  <c r="AK90" i="4"/>
  <c r="CA90" i="4" s="1"/>
  <c r="AJ90" i="4"/>
  <c r="BZ90" i="4" s="1"/>
  <c r="GX90" i="4" s="1"/>
  <c r="AI90" i="4"/>
  <c r="BY90" i="4" s="1"/>
  <c r="GW90" i="4" s="1"/>
  <c r="AH90" i="4"/>
  <c r="BX90" i="4" s="1"/>
  <c r="GV90" i="4" s="1"/>
  <c r="AG90" i="4"/>
  <c r="BW90" i="4" s="1"/>
  <c r="AF90" i="4"/>
  <c r="BV90" i="4" s="1"/>
  <c r="GT90" i="4" s="1"/>
  <c r="AE90" i="4"/>
  <c r="BU90" i="4" s="1"/>
  <c r="GS90" i="4" s="1"/>
  <c r="AD90" i="4"/>
  <c r="BT90" i="4" s="1"/>
  <c r="GR90" i="4" s="1"/>
  <c r="AC90" i="4"/>
  <c r="BS90" i="4" s="1"/>
  <c r="AB90" i="4"/>
  <c r="BR90" i="4" s="1"/>
  <c r="GP90" i="4" s="1"/>
  <c r="AT192" i="4"/>
  <c r="CJ192" i="4" s="1"/>
  <c r="HH192" i="4" s="1"/>
  <c r="AS192" i="4"/>
  <c r="CI192" i="4" s="1"/>
  <c r="HG192" i="4" s="1"/>
  <c r="AR192" i="4"/>
  <c r="CH192" i="4" s="1"/>
  <c r="AQ192" i="4"/>
  <c r="CG192" i="4" s="1"/>
  <c r="HE192" i="4" s="1"/>
  <c r="AP192" i="4"/>
  <c r="CF192" i="4" s="1"/>
  <c r="HD192" i="4" s="1"/>
  <c r="AO192" i="4"/>
  <c r="CE192" i="4" s="1"/>
  <c r="HC192" i="4" s="1"/>
  <c r="AN192" i="4"/>
  <c r="CD192" i="4" s="1"/>
  <c r="AM192" i="4"/>
  <c r="CC192" i="4" s="1"/>
  <c r="HA192" i="4" s="1"/>
  <c r="AL192" i="4"/>
  <c r="CB192" i="4" s="1"/>
  <c r="GZ192" i="4" s="1"/>
  <c r="AK192" i="4"/>
  <c r="CA192" i="4" s="1"/>
  <c r="GY192" i="4" s="1"/>
  <c r="AJ192" i="4"/>
  <c r="BZ192" i="4" s="1"/>
  <c r="AI192" i="4"/>
  <c r="BY192" i="4" s="1"/>
  <c r="GW192" i="4" s="1"/>
  <c r="AH192" i="4"/>
  <c r="BX192" i="4" s="1"/>
  <c r="GV192" i="4" s="1"/>
  <c r="AG192" i="4"/>
  <c r="BW192" i="4" s="1"/>
  <c r="GU192" i="4" s="1"/>
  <c r="AF192" i="4"/>
  <c r="BV192" i="4" s="1"/>
  <c r="AE192" i="4"/>
  <c r="BU192" i="4" s="1"/>
  <c r="GS192" i="4" s="1"/>
  <c r="AD192" i="4"/>
  <c r="BT192" i="4" s="1"/>
  <c r="GR192" i="4" s="1"/>
  <c r="AC192" i="4"/>
  <c r="BS192" i="4" s="1"/>
  <c r="GQ192" i="4" s="1"/>
  <c r="AB192" i="4"/>
  <c r="AT174" i="4"/>
  <c r="CJ174" i="4" s="1"/>
  <c r="HH174" i="4" s="1"/>
  <c r="AS174" i="4"/>
  <c r="CI174" i="4" s="1"/>
  <c r="HG174" i="4" s="1"/>
  <c r="AR174" i="4"/>
  <c r="CH174" i="4" s="1"/>
  <c r="HF174" i="4" s="1"/>
  <c r="AQ174" i="4"/>
  <c r="CG174" i="4" s="1"/>
  <c r="AP174" i="4"/>
  <c r="CF174" i="4" s="1"/>
  <c r="HD174" i="4" s="1"/>
  <c r="AO174" i="4"/>
  <c r="CE174" i="4" s="1"/>
  <c r="HC174" i="4" s="1"/>
  <c r="AN174" i="4"/>
  <c r="CD174" i="4" s="1"/>
  <c r="HB174" i="4" s="1"/>
  <c r="AM174" i="4"/>
  <c r="CC174" i="4" s="1"/>
  <c r="AL174" i="4"/>
  <c r="CB174" i="4" s="1"/>
  <c r="GZ174" i="4" s="1"/>
  <c r="AK174" i="4"/>
  <c r="CA174" i="4" s="1"/>
  <c r="GY174" i="4" s="1"/>
  <c r="AJ174" i="4"/>
  <c r="BZ174" i="4" s="1"/>
  <c r="GX174" i="4" s="1"/>
  <c r="AI174" i="4"/>
  <c r="BY174" i="4" s="1"/>
  <c r="AH174" i="4"/>
  <c r="BX174" i="4" s="1"/>
  <c r="GV174" i="4" s="1"/>
  <c r="AG174" i="4"/>
  <c r="BW174" i="4" s="1"/>
  <c r="GU174" i="4" s="1"/>
  <c r="AF174" i="4"/>
  <c r="BV174" i="4" s="1"/>
  <c r="GT174" i="4" s="1"/>
  <c r="AE174" i="4"/>
  <c r="BU174" i="4" s="1"/>
  <c r="AD174" i="4"/>
  <c r="BT174" i="4" s="1"/>
  <c r="GR174" i="4" s="1"/>
  <c r="AC174" i="4"/>
  <c r="BS174" i="4" s="1"/>
  <c r="GQ174" i="4" s="1"/>
  <c r="AB174" i="4"/>
  <c r="BR174" i="4" s="1"/>
  <c r="GP174" i="4" s="1"/>
  <c r="AT177" i="4"/>
  <c r="CJ177" i="4" s="1"/>
  <c r="HH177" i="4" s="1"/>
  <c r="AS177" i="4"/>
  <c r="CI177" i="4" s="1"/>
  <c r="HG177" i="4" s="1"/>
  <c r="AR177" i="4"/>
  <c r="CH177" i="4" s="1"/>
  <c r="HF177" i="4" s="1"/>
  <c r="AQ177" i="4"/>
  <c r="CG177" i="4" s="1"/>
  <c r="HE177" i="4" s="1"/>
  <c r="AP177" i="4"/>
  <c r="CF177" i="4" s="1"/>
  <c r="AO177" i="4"/>
  <c r="CE177" i="4" s="1"/>
  <c r="HC177" i="4" s="1"/>
  <c r="AN177" i="4"/>
  <c r="CD177" i="4" s="1"/>
  <c r="HB177" i="4" s="1"/>
  <c r="AM177" i="4"/>
  <c r="CC177" i="4" s="1"/>
  <c r="HA177" i="4" s="1"/>
  <c r="AL177" i="4"/>
  <c r="CB177" i="4" s="1"/>
  <c r="AK177" i="4"/>
  <c r="CA177" i="4" s="1"/>
  <c r="GY177" i="4" s="1"/>
  <c r="AJ177" i="4"/>
  <c r="BZ177" i="4" s="1"/>
  <c r="GX177" i="4" s="1"/>
  <c r="AI177" i="4"/>
  <c r="BY177" i="4" s="1"/>
  <c r="GW177" i="4" s="1"/>
  <c r="AH177" i="4"/>
  <c r="BX177" i="4" s="1"/>
  <c r="AG177" i="4"/>
  <c r="BW177" i="4" s="1"/>
  <c r="GU177" i="4" s="1"/>
  <c r="AF177" i="4"/>
  <c r="BV177" i="4" s="1"/>
  <c r="GT177" i="4" s="1"/>
  <c r="AE177" i="4"/>
  <c r="BU177" i="4" s="1"/>
  <c r="GS177" i="4" s="1"/>
  <c r="AD177" i="4"/>
  <c r="AC177" i="4"/>
  <c r="BS177" i="4" s="1"/>
  <c r="GQ177" i="4" s="1"/>
  <c r="AB177" i="4"/>
  <c r="BR177" i="4" s="1"/>
  <c r="GP177" i="4" s="1"/>
  <c r="AT171" i="4"/>
  <c r="CJ171" i="4" s="1"/>
  <c r="HH171" i="4" s="1"/>
  <c r="AS171" i="4"/>
  <c r="CI171" i="4" s="1"/>
  <c r="AR171" i="4"/>
  <c r="CH171" i="4" s="1"/>
  <c r="HF171" i="4" s="1"/>
  <c r="AQ171" i="4"/>
  <c r="CG171" i="4" s="1"/>
  <c r="HE171" i="4" s="1"/>
  <c r="AP171" i="4"/>
  <c r="CF171" i="4" s="1"/>
  <c r="HD171" i="4" s="1"/>
  <c r="AO171" i="4"/>
  <c r="CE171" i="4" s="1"/>
  <c r="AN171" i="4"/>
  <c r="CD171" i="4" s="1"/>
  <c r="HB171" i="4" s="1"/>
  <c r="AM171" i="4"/>
  <c r="CC171" i="4" s="1"/>
  <c r="HA171" i="4" s="1"/>
  <c r="AL171" i="4"/>
  <c r="CB171" i="4" s="1"/>
  <c r="GZ171" i="4" s="1"/>
  <c r="AK171" i="4"/>
  <c r="CA171" i="4" s="1"/>
  <c r="AJ171" i="4"/>
  <c r="BZ171" i="4" s="1"/>
  <c r="GX171" i="4" s="1"/>
  <c r="AI171" i="4"/>
  <c r="BY171" i="4" s="1"/>
  <c r="GW171" i="4" s="1"/>
  <c r="AH171" i="4"/>
  <c r="BX171" i="4" s="1"/>
  <c r="GV171" i="4" s="1"/>
  <c r="AG171" i="4"/>
  <c r="BW171" i="4" s="1"/>
  <c r="AF171" i="4"/>
  <c r="BV171" i="4" s="1"/>
  <c r="GT171" i="4" s="1"/>
  <c r="AE171" i="4"/>
  <c r="BU171" i="4" s="1"/>
  <c r="GS171" i="4" s="1"/>
  <c r="AD171" i="4"/>
  <c r="BT171" i="4" s="1"/>
  <c r="GR171" i="4" s="1"/>
  <c r="AC171" i="4"/>
  <c r="BS171" i="4" s="1"/>
  <c r="AB171" i="4"/>
  <c r="BR171" i="4" s="1"/>
  <c r="GP171" i="4" s="1"/>
  <c r="AT167" i="4"/>
  <c r="CJ167" i="4" s="1"/>
  <c r="HH167" i="4" s="1"/>
  <c r="AS167" i="4"/>
  <c r="CI167" i="4" s="1"/>
  <c r="HG167" i="4" s="1"/>
  <c r="AR167" i="4"/>
  <c r="CH167" i="4" s="1"/>
  <c r="AQ167" i="4"/>
  <c r="CG167" i="4" s="1"/>
  <c r="HE167" i="4" s="1"/>
  <c r="AP167" i="4"/>
  <c r="CF167" i="4" s="1"/>
  <c r="HD167" i="4" s="1"/>
  <c r="AO167" i="4"/>
  <c r="CE167" i="4" s="1"/>
  <c r="HC167" i="4" s="1"/>
  <c r="AN167" i="4"/>
  <c r="CD167" i="4" s="1"/>
  <c r="HB167" i="4" s="1"/>
  <c r="AM167" i="4"/>
  <c r="CC167" i="4" s="1"/>
  <c r="HA167" i="4" s="1"/>
  <c r="AL167" i="4"/>
  <c r="CB167" i="4" s="1"/>
  <c r="GZ167" i="4" s="1"/>
  <c r="AK167" i="4"/>
  <c r="CA167" i="4" s="1"/>
  <c r="GY167" i="4" s="1"/>
  <c r="AJ167" i="4"/>
  <c r="BZ167" i="4" s="1"/>
  <c r="AI167" i="4"/>
  <c r="BY167" i="4" s="1"/>
  <c r="GW167" i="4" s="1"/>
  <c r="AH167" i="4"/>
  <c r="BX167" i="4" s="1"/>
  <c r="GV167" i="4" s="1"/>
  <c r="AG167" i="4"/>
  <c r="BW167" i="4" s="1"/>
  <c r="GU167" i="4" s="1"/>
  <c r="AF167" i="4"/>
  <c r="BV167" i="4" s="1"/>
  <c r="AE167" i="4"/>
  <c r="BU167" i="4" s="1"/>
  <c r="GS167" i="4" s="1"/>
  <c r="AD167" i="4"/>
  <c r="BT167" i="4" s="1"/>
  <c r="GR167" i="4" s="1"/>
  <c r="AC167" i="4"/>
  <c r="BS167" i="4" s="1"/>
  <c r="GQ167" i="4" s="1"/>
  <c r="AB167" i="4"/>
  <c r="BR167" i="4" s="1"/>
  <c r="AT163" i="4"/>
  <c r="CJ163" i="4" s="1"/>
  <c r="HH163" i="4" s="1"/>
  <c r="AS163" i="4"/>
  <c r="CI163" i="4" s="1"/>
  <c r="HG163" i="4" s="1"/>
  <c r="AR163" i="4"/>
  <c r="CH163" i="4" s="1"/>
  <c r="HF163" i="4" s="1"/>
  <c r="AQ163" i="4"/>
  <c r="CG163" i="4" s="1"/>
  <c r="AP163" i="4"/>
  <c r="CF163" i="4" s="1"/>
  <c r="HD163" i="4" s="1"/>
  <c r="AO163" i="4"/>
  <c r="CE163" i="4" s="1"/>
  <c r="HC163" i="4" s="1"/>
  <c r="AN163" i="4"/>
  <c r="CD163" i="4" s="1"/>
  <c r="HB163" i="4" s="1"/>
  <c r="AM163" i="4"/>
  <c r="CC163" i="4" s="1"/>
  <c r="AL163" i="4"/>
  <c r="CB163" i="4" s="1"/>
  <c r="GZ163" i="4" s="1"/>
  <c r="AK163" i="4"/>
  <c r="CA163" i="4" s="1"/>
  <c r="GY163" i="4" s="1"/>
  <c r="AJ163" i="4"/>
  <c r="BZ163" i="4" s="1"/>
  <c r="GX163" i="4" s="1"/>
  <c r="AI163" i="4"/>
  <c r="BY163" i="4" s="1"/>
  <c r="AH163" i="4"/>
  <c r="BX163" i="4" s="1"/>
  <c r="GV163" i="4" s="1"/>
  <c r="AG163" i="4"/>
  <c r="BW163" i="4" s="1"/>
  <c r="GU163" i="4" s="1"/>
  <c r="AF163" i="4"/>
  <c r="BV163" i="4" s="1"/>
  <c r="GT163" i="4" s="1"/>
  <c r="AE163" i="4"/>
  <c r="BU163" i="4" s="1"/>
  <c r="AD163" i="4"/>
  <c r="BT163" i="4" s="1"/>
  <c r="GR163" i="4" s="1"/>
  <c r="AC163" i="4"/>
  <c r="BS163" i="4" s="1"/>
  <c r="GQ163" i="4" s="1"/>
  <c r="AB163" i="4"/>
  <c r="BR163" i="4" s="1"/>
  <c r="GP163" i="4" s="1"/>
  <c r="AT156" i="4"/>
  <c r="CJ156" i="4" s="1"/>
  <c r="HH156" i="4" s="1"/>
  <c r="AS156" i="4"/>
  <c r="CI156" i="4" s="1"/>
  <c r="HG156" i="4" s="1"/>
  <c r="AR156" i="4"/>
  <c r="CH156" i="4" s="1"/>
  <c r="HF156" i="4" s="1"/>
  <c r="AQ156" i="4"/>
  <c r="CG156" i="4" s="1"/>
  <c r="HE156" i="4" s="1"/>
  <c r="AP156" i="4"/>
  <c r="CF156" i="4" s="1"/>
  <c r="AO156" i="4"/>
  <c r="CE156" i="4" s="1"/>
  <c r="HC156" i="4" s="1"/>
  <c r="AN156" i="4"/>
  <c r="CD156" i="4" s="1"/>
  <c r="HB156" i="4" s="1"/>
  <c r="AM156" i="4"/>
  <c r="CC156" i="4" s="1"/>
  <c r="HA156" i="4" s="1"/>
  <c r="AL156" i="4"/>
  <c r="CB156" i="4" s="1"/>
  <c r="AK156" i="4"/>
  <c r="CA156" i="4" s="1"/>
  <c r="GY156" i="4" s="1"/>
  <c r="AJ156" i="4"/>
  <c r="BZ156" i="4" s="1"/>
  <c r="GX156" i="4" s="1"/>
  <c r="AI156" i="4"/>
  <c r="BY156" i="4" s="1"/>
  <c r="GW156" i="4" s="1"/>
  <c r="AH156" i="4"/>
  <c r="BX156" i="4" s="1"/>
  <c r="AG156" i="4"/>
  <c r="BW156" i="4" s="1"/>
  <c r="GU156" i="4" s="1"/>
  <c r="AF156" i="4"/>
  <c r="BV156" i="4" s="1"/>
  <c r="GT156" i="4" s="1"/>
  <c r="AE156" i="4"/>
  <c r="BU156" i="4" s="1"/>
  <c r="GS156" i="4" s="1"/>
  <c r="AD156" i="4"/>
  <c r="BT156" i="4" s="1"/>
  <c r="AC156" i="4"/>
  <c r="BS156" i="4" s="1"/>
  <c r="GQ156" i="4" s="1"/>
  <c r="AB156" i="4"/>
  <c r="BR156" i="4" s="1"/>
  <c r="GP156" i="4" s="1"/>
  <c r="AT149" i="4"/>
  <c r="CJ149" i="4" s="1"/>
  <c r="HH149" i="4" s="1"/>
  <c r="AS149" i="4"/>
  <c r="CI149" i="4" s="1"/>
  <c r="AR149" i="4"/>
  <c r="CH149" i="4" s="1"/>
  <c r="HF149" i="4" s="1"/>
  <c r="AQ149" i="4"/>
  <c r="CG149" i="4" s="1"/>
  <c r="HE149" i="4" s="1"/>
  <c r="AP149" i="4"/>
  <c r="CF149" i="4" s="1"/>
  <c r="HD149" i="4" s="1"/>
  <c r="AO149" i="4"/>
  <c r="CE149" i="4" s="1"/>
  <c r="AN149" i="4"/>
  <c r="CD149" i="4" s="1"/>
  <c r="HB149" i="4" s="1"/>
  <c r="AM149" i="4"/>
  <c r="CC149" i="4" s="1"/>
  <c r="HA149" i="4" s="1"/>
  <c r="AL149" i="4"/>
  <c r="CB149" i="4" s="1"/>
  <c r="GZ149" i="4" s="1"/>
  <c r="AK149" i="4"/>
  <c r="CA149" i="4" s="1"/>
  <c r="AJ149" i="4"/>
  <c r="BZ149" i="4" s="1"/>
  <c r="GX149" i="4" s="1"/>
  <c r="AI149" i="4"/>
  <c r="BY149" i="4" s="1"/>
  <c r="GW149" i="4" s="1"/>
  <c r="AH149" i="4"/>
  <c r="BX149" i="4" s="1"/>
  <c r="GV149" i="4" s="1"/>
  <c r="AG149" i="4"/>
  <c r="BW149" i="4" s="1"/>
  <c r="AF149" i="4"/>
  <c r="BV149" i="4" s="1"/>
  <c r="GT149" i="4" s="1"/>
  <c r="AE149" i="4"/>
  <c r="BU149" i="4" s="1"/>
  <c r="GS149" i="4" s="1"/>
  <c r="AD149" i="4"/>
  <c r="BT149" i="4" s="1"/>
  <c r="GR149" i="4" s="1"/>
  <c r="AC149" i="4"/>
  <c r="BS149" i="4" s="1"/>
  <c r="GQ149" i="4" s="1"/>
  <c r="AB149" i="4"/>
  <c r="BR149" i="4" s="1"/>
  <c r="GP149" i="4" s="1"/>
  <c r="AT194" i="4"/>
  <c r="CJ194" i="4" s="1"/>
  <c r="HH194" i="4" s="1"/>
  <c r="AS194" i="4"/>
  <c r="CI194" i="4" s="1"/>
  <c r="HG194" i="4" s="1"/>
  <c r="AR194" i="4"/>
  <c r="CH194" i="4" s="1"/>
  <c r="AQ194" i="4"/>
  <c r="CG194" i="4" s="1"/>
  <c r="HE194" i="4" s="1"/>
  <c r="AP194" i="4"/>
  <c r="CF194" i="4" s="1"/>
  <c r="HD194" i="4" s="1"/>
  <c r="AO194" i="4"/>
  <c r="CE194" i="4" s="1"/>
  <c r="HC194" i="4" s="1"/>
  <c r="AN194" i="4"/>
  <c r="CD194" i="4" s="1"/>
  <c r="AM194" i="4"/>
  <c r="CC194" i="4" s="1"/>
  <c r="HA194" i="4" s="1"/>
  <c r="AL194" i="4"/>
  <c r="CB194" i="4" s="1"/>
  <c r="GZ194" i="4" s="1"/>
  <c r="AK194" i="4"/>
  <c r="CA194" i="4" s="1"/>
  <c r="GY194" i="4" s="1"/>
  <c r="AJ194" i="4"/>
  <c r="BZ194" i="4" s="1"/>
  <c r="AI194" i="4"/>
  <c r="BY194" i="4" s="1"/>
  <c r="GW194" i="4" s="1"/>
  <c r="AH194" i="4"/>
  <c r="BX194" i="4" s="1"/>
  <c r="GV194" i="4" s="1"/>
  <c r="AG194" i="4"/>
  <c r="BW194" i="4" s="1"/>
  <c r="GU194" i="4" s="1"/>
  <c r="AF194" i="4"/>
  <c r="BV194" i="4" s="1"/>
  <c r="AE194" i="4"/>
  <c r="BU194" i="4" s="1"/>
  <c r="GS194" i="4" s="1"/>
  <c r="AD194" i="4"/>
  <c r="BT194" i="4" s="1"/>
  <c r="GR194" i="4" s="1"/>
  <c r="AC194" i="4"/>
  <c r="BS194" i="4" s="1"/>
  <c r="GQ194" i="4" s="1"/>
  <c r="AB194" i="4"/>
  <c r="AT105" i="4"/>
  <c r="CJ105" i="4" s="1"/>
  <c r="HH105" i="4" s="1"/>
  <c r="AS105" i="4"/>
  <c r="CI105" i="4" s="1"/>
  <c r="HG105" i="4" s="1"/>
  <c r="AR105" i="4"/>
  <c r="CH105" i="4" s="1"/>
  <c r="HF105" i="4" s="1"/>
  <c r="AQ105" i="4"/>
  <c r="CG105" i="4" s="1"/>
  <c r="AP105" i="4"/>
  <c r="CF105" i="4" s="1"/>
  <c r="HD105" i="4" s="1"/>
  <c r="AO105" i="4"/>
  <c r="CE105" i="4" s="1"/>
  <c r="HC105" i="4" s="1"/>
  <c r="AN105" i="4"/>
  <c r="CD105" i="4" s="1"/>
  <c r="HB105" i="4" s="1"/>
  <c r="AM105" i="4"/>
  <c r="CC105" i="4" s="1"/>
  <c r="AL105" i="4"/>
  <c r="CB105" i="4" s="1"/>
  <c r="GZ105" i="4" s="1"/>
  <c r="AK105" i="4"/>
  <c r="CA105" i="4" s="1"/>
  <c r="GY105" i="4" s="1"/>
  <c r="AJ105" i="4"/>
  <c r="BZ105" i="4" s="1"/>
  <c r="GX105" i="4" s="1"/>
  <c r="AI105" i="4"/>
  <c r="BY105" i="4" s="1"/>
  <c r="AH105" i="4"/>
  <c r="BX105" i="4" s="1"/>
  <c r="GV105" i="4" s="1"/>
  <c r="AG105" i="4"/>
  <c r="BW105" i="4" s="1"/>
  <c r="GU105" i="4" s="1"/>
  <c r="AF105" i="4"/>
  <c r="BV105" i="4" s="1"/>
  <c r="GT105" i="4" s="1"/>
  <c r="AE105" i="4"/>
  <c r="BU105" i="4" s="1"/>
  <c r="AD105" i="4"/>
  <c r="BT105" i="4" s="1"/>
  <c r="GR105" i="4" s="1"/>
  <c r="AC105" i="4"/>
  <c r="BS105" i="4" s="1"/>
  <c r="GQ105" i="4" s="1"/>
  <c r="AB105" i="4"/>
  <c r="BR105" i="4" s="1"/>
  <c r="GP105" i="4" s="1"/>
  <c r="AT184" i="4"/>
  <c r="CJ184" i="4" s="1"/>
  <c r="HH184" i="4" s="1"/>
  <c r="AS184" i="4"/>
  <c r="CI184" i="4" s="1"/>
  <c r="HG184" i="4" s="1"/>
  <c r="AR184" i="4"/>
  <c r="CH184" i="4" s="1"/>
  <c r="HF184" i="4" s="1"/>
  <c r="AQ184" i="4"/>
  <c r="CG184" i="4" s="1"/>
  <c r="HE184" i="4" s="1"/>
  <c r="AP184" i="4"/>
  <c r="CF184" i="4" s="1"/>
  <c r="AO184" i="4"/>
  <c r="CE184" i="4" s="1"/>
  <c r="HC184" i="4" s="1"/>
  <c r="AN184" i="4"/>
  <c r="CD184" i="4" s="1"/>
  <c r="HB184" i="4" s="1"/>
  <c r="AM184" i="4"/>
  <c r="CC184" i="4" s="1"/>
  <c r="HA184" i="4" s="1"/>
  <c r="AL184" i="4"/>
  <c r="CB184" i="4" s="1"/>
  <c r="AK184" i="4"/>
  <c r="CA184" i="4" s="1"/>
  <c r="GY184" i="4" s="1"/>
  <c r="AJ184" i="4"/>
  <c r="BZ184" i="4" s="1"/>
  <c r="GX184" i="4" s="1"/>
  <c r="AI184" i="4"/>
  <c r="BY184" i="4" s="1"/>
  <c r="GW184" i="4" s="1"/>
  <c r="AH184" i="4"/>
  <c r="BX184" i="4" s="1"/>
  <c r="AG184" i="4"/>
  <c r="BW184" i="4" s="1"/>
  <c r="GU184" i="4" s="1"/>
  <c r="AF184" i="4"/>
  <c r="BV184" i="4" s="1"/>
  <c r="GT184" i="4" s="1"/>
  <c r="AE184" i="4"/>
  <c r="BU184" i="4" s="1"/>
  <c r="GS184" i="4" s="1"/>
  <c r="AD184" i="4"/>
  <c r="AC184" i="4"/>
  <c r="BS184" i="4" s="1"/>
  <c r="GQ184" i="4" s="1"/>
  <c r="AB184" i="4"/>
  <c r="BR184" i="4" s="1"/>
  <c r="GP184" i="4" s="1"/>
  <c r="AT128" i="4"/>
  <c r="CJ128" i="4" s="1"/>
  <c r="HH128" i="4" s="1"/>
  <c r="AS128" i="4"/>
  <c r="CI128" i="4" s="1"/>
  <c r="AR128" i="4"/>
  <c r="CH128" i="4" s="1"/>
  <c r="HF128" i="4" s="1"/>
  <c r="AQ128" i="4"/>
  <c r="CG128" i="4" s="1"/>
  <c r="HE128" i="4" s="1"/>
  <c r="AP128" i="4"/>
  <c r="CF128" i="4" s="1"/>
  <c r="HD128" i="4" s="1"/>
  <c r="AO128" i="4"/>
  <c r="CE128" i="4" s="1"/>
  <c r="AN128" i="4"/>
  <c r="CD128" i="4" s="1"/>
  <c r="HB128" i="4" s="1"/>
  <c r="AM128" i="4"/>
  <c r="CC128" i="4" s="1"/>
  <c r="HA128" i="4" s="1"/>
  <c r="AL128" i="4"/>
  <c r="CB128" i="4" s="1"/>
  <c r="GZ128" i="4" s="1"/>
  <c r="AK128" i="4"/>
  <c r="CA128" i="4" s="1"/>
  <c r="GY128" i="4" s="1"/>
  <c r="AJ128" i="4"/>
  <c r="BZ128" i="4" s="1"/>
  <c r="GX128" i="4" s="1"/>
  <c r="AI128" i="4"/>
  <c r="BY128" i="4" s="1"/>
  <c r="GW128" i="4" s="1"/>
  <c r="AH128" i="4"/>
  <c r="BX128" i="4" s="1"/>
  <c r="GV128" i="4" s="1"/>
  <c r="AG128" i="4"/>
  <c r="BW128" i="4" s="1"/>
  <c r="AF128" i="4"/>
  <c r="BV128" i="4" s="1"/>
  <c r="GT128" i="4" s="1"/>
  <c r="AE128" i="4"/>
  <c r="BU128" i="4" s="1"/>
  <c r="GS128" i="4" s="1"/>
  <c r="AD128" i="4"/>
  <c r="BT128" i="4" s="1"/>
  <c r="GR128" i="4" s="1"/>
  <c r="AC128" i="4"/>
  <c r="AB128" i="4"/>
  <c r="BR128" i="4" s="1"/>
  <c r="GP128" i="4" s="1"/>
  <c r="AT127" i="4"/>
  <c r="CJ127" i="4" s="1"/>
  <c r="HH127" i="4" s="1"/>
  <c r="AS127" i="4"/>
  <c r="CI127" i="4" s="1"/>
  <c r="HG127" i="4" s="1"/>
  <c r="AR127" i="4"/>
  <c r="CH127" i="4" s="1"/>
  <c r="AQ127" i="4"/>
  <c r="CG127" i="4" s="1"/>
  <c r="HE127" i="4" s="1"/>
  <c r="AP127" i="4"/>
  <c r="CF127" i="4" s="1"/>
  <c r="HD127" i="4" s="1"/>
  <c r="AO127" i="4"/>
  <c r="CE127" i="4" s="1"/>
  <c r="HC127" i="4" s="1"/>
  <c r="AN127" i="4"/>
  <c r="CD127" i="4" s="1"/>
  <c r="AM127" i="4"/>
  <c r="CC127" i="4" s="1"/>
  <c r="HA127" i="4" s="1"/>
  <c r="AL127" i="4"/>
  <c r="CB127" i="4" s="1"/>
  <c r="GZ127" i="4" s="1"/>
  <c r="AK127" i="4"/>
  <c r="CA127" i="4" s="1"/>
  <c r="GY127" i="4" s="1"/>
  <c r="AJ127" i="4"/>
  <c r="BZ127" i="4" s="1"/>
  <c r="AI127" i="4"/>
  <c r="BY127" i="4" s="1"/>
  <c r="GW127" i="4" s="1"/>
  <c r="AH127" i="4"/>
  <c r="BX127" i="4" s="1"/>
  <c r="GV127" i="4" s="1"/>
  <c r="AG127" i="4"/>
  <c r="BW127" i="4" s="1"/>
  <c r="GU127" i="4" s="1"/>
  <c r="AF127" i="4"/>
  <c r="BV127" i="4" s="1"/>
  <c r="AE127" i="4"/>
  <c r="BU127" i="4" s="1"/>
  <c r="GS127" i="4" s="1"/>
  <c r="AD127" i="4"/>
  <c r="BT127" i="4" s="1"/>
  <c r="GR127" i="4" s="1"/>
  <c r="AC127" i="4"/>
  <c r="BS127" i="4" s="1"/>
  <c r="GQ127" i="4" s="1"/>
  <c r="AB127" i="4"/>
  <c r="AT154" i="4"/>
  <c r="CJ154" i="4" s="1"/>
  <c r="HH154" i="4" s="1"/>
  <c r="AS154" i="4"/>
  <c r="CI154" i="4" s="1"/>
  <c r="HG154" i="4" s="1"/>
  <c r="AR154" i="4"/>
  <c r="CH154" i="4" s="1"/>
  <c r="HF154" i="4" s="1"/>
  <c r="AQ154" i="4"/>
  <c r="CG154" i="4" s="1"/>
  <c r="AP154" i="4"/>
  <c r="CF154" i="4" s="1"/>
  <c r="HD154" i="4" s="1"/>
  <c r="AO154" i="4"/>
  <c r="CE154" i="4" s="1"/>
  <c r="HC154" i="4" s="1"/>
  <c r="AN154" i="4"/>
  <c r="CD154" i="4" s="1"/>
  <c r="HB154" i="4" s="1"/>
  <c r="AM154" i="4"/>
  <c r="CC154" i="4" s="1"/>
  <c r="AL154" i="4"/>
  <c r="CB154" i="4" s="1"/>
  <c r="GZ154" i="4" s="1"/>
  <c r="AK154" i="4"/>
  <c r="CA154" i="4" s="1"/>
  <c r="GY154" i="4" s="1"/>
  <c r="AJ154" i="4"/>
  <c r="BZ154" i="4" s="1"/>
  <c r="GX154" i="4" s="1"/>
  <c r="AI154" i="4"/>
  <c r="BY154" i="4" s="1"/>
  <c r="AH154" i="4"/>
  <c r="BX154" i="4" s="1"/>
  <c r="GV154" i="4" s="1"/>
  <c r="AG154" i="4"/>
  <c r="BW154" i="4" s="1"/>
  <c r="GU154" i="4" s="1"/>
  <c r="AF154" i="4"/>
  <c r="BV154" i="4" s="1"/>
  <c r="GT154" i="4" s="1"/>
  <c r="AE154" i="4"/>
  <c r="AD154" i="4"/>
  <c r="BT154" i="4" s="1"/>
  <c r="GR154" i="4" s="1"/>
  <c r="AC154" i="4"/>
  <c r="BS154" i="4" s="1"/>
  <c r="GQ154" i="4" s="1"/>
  <c r="AB154" i="4"/>
  <c r="BR154" i="4" s="1"/>
  <c r="GP154" i="4" s="1"/>
  <c r="AT109" i="4"/>
  <c r="CJ109" i="4" s="1"/>
  <c r="HH109" i="4" s="1"/>
  <c r="AS109" i="4"/>
  <c r="CI109" i="4" s="1"/>
  <c r="HG109" i="4" s="1"/>
  <c r="AR109" i="4"/>
  <c r="CH109" i="4" s="1"/>
  <c r="HF109" i="4" s="1"/>
  <c r="AQ109" i="4"/>
  <c r="CG109" i="4" s="1"/>
  <c r="HE109" i="4" s="1"/>
  <c r="AP109" i="4"/>
  <c r="CF109" i="4" s="1"/>
  <c r="AO109" i="4"/>
  <c r="CE109" i="4" s="1"/>
  <c r="HC109" i="4" s="1"/>
  <c r="AN109" i="4"/>
  <c r="CD109" i="4" s="1"/>
  <c r="HB109" i="4" s="1"/>
  <c r="AM109" i="4"/>
  <c r="CC109" i="4" s="1"/>
  <c r="HA109" i="4" s="1"/>
  <c r="AL109" i="4"/>
  <c r="CB109" i="4" s="1"/>
  <c r="AK109" i="4"/>
  <c r="CA109" i="4" s="1"/>
  <c r="GY109" i="4" s="1"/>
  <c r="AJ109" i="4"/>
  <c r="BZ109" i="4" s="1"/>
  <c r="GX109" i="4" s="1"/>
  <c r="AI109" i="4"/>
  <c r="BY109" i="4" s="1"/>
  <c r="GW109" i="4" s="1"/>
  <c r="AH109" i="4"/>
  <c r="BX109" i="4" s="1"/>
  <c r="AG109" i="4"/>
  <c r="BW109" i="4" s="1"/>
  <c r="GU109" i="4" s="1"/>
  <c r="AF109" i="4"/>
  <c r="BV109" i="4" s="1"/>
  <c r="GT109" i="4" s="1"/>
  <c r="AE109" i="4"/>
  <c r="BU109" i="4" s="1"/>
  <c r="GS109" i="4" s="1"/>
  <c r="AD109" i="4"/>
  <c r="AC109" i="4"/>
  <c r="BS109" i="4" s="1"/>
  <c r="GQ109" i="4" s="1"/>
  <c r="AB109" i="4"/>
  <c r="BR109" i="4" s="1"/>
  <c r="GP109" i="4" s="1"/>
  <c r="AT99" i="4"/>
  <c r="CJ99" i="4" s="1"/>
  <c r="HH99" i="4" s="1"/>
  <c r="AS99" i="4"/>
  <c r="CI99" i="4" s="1"/>
  <c r="AR99" i="4"/>
  <c r="CH99" i="4" s="1"/>
  <c r="HF99" i="4" s="1"/>
  <c r="AQ99" i="4"/>
  <c r="CG99" i="4" s="1"/>
  <c r="HE99" i="4" s="1"/>
  <c r="AP99" i="4"/>
  <c r="CF99" i="4" s="1"/>
  <c r="HD99" i="4" s="1"/>
  <c r="AO99" i="4"/>
  <c r="CE99" i="4" s="1"/>
  <c r="HC99" i="4" s="1"/>
  <c r="AN99" i="4"/>
  <c r="CD99" i="4" s="1"/>
  <c r="HB99" i="4" s="1"/>
  <c r="AM99" i="4"/>
  <c r="CC99" i="4" s="1"/>
  <c r="HA99" i="4" s="1"/>
  <c r="AL99" i="4"/>
  <c r="CB99" i="4" s="1"/>
  <c r="GZ99" i="4" s="1"/>
  <c r="AK99" i="4"/>
  <c r="CA99" i="4" s="1"/>
  <c r="AJ99" i="4"/>
  <c r="BZ99" i="4" s="1"/>
  <c r="GX99" i="4" s="1"/>
  <c r="AI99" i="4"/>
  <c r="BY99" i="4" s="1"/>
  <c r="GW99" i="4" s="1"/>
  <c r="AH99" i="4"/>
  <c r="BX99" i="4" s="1"/>
  <c r="GV99" i="4" s="1"/>
  <c r="AG99" i="4"/>
  <c r="BW99" i="4" s="1"/>
  <c r="AF99" i="4"/>
  <c r="BV99" i="4" s="1"/>
  <c r="GT99" i="4" s="1"/>
  <c r="AE99" i="4"/>
  <c r="BU99" i="4" s="1"/>
  <c r="GS99" i="4" s="1"/>
  <c r="AD99" i="4"/>
  <c r="BT99" i="4" s="1"/>
  <c r="GR99" i="4" s="1"/>
  <c r="AC99" i="4"/>
  <c r="AB99" i="4"/>
  <c r="BR99" i="4" s="1"/>
  <c r="GP99" i="4" s="1"/>
  <c r="AT113" i="4"/>
  <c r="CJ113" i="4" s="1"/>
  <c r="HH113" i="4" s="1"/>
  <c r="AS113" i="4"/>
  <c r="CI113" i="4" s="1"/>
  <c r="HG113" i="4" s="1"/>
  <c r="AR113" i="4"/>
  <c r="CH113" i="4" s="1"/>
  <c r="AQ113" i="4"/>
  <c r="CG113" i="4" s="1"/>
  <c r="HE113" i="4" s="1"/>
  <c r="AP113" i="4"/>
  <c r="CF113" i="4" s="1"/>
  <c r="HD113" i="4" s="1"/>
  <c r="AO113" i="4"/>
  <c r="CE113" i="4" s="1"/>
  <c r="HC113" i="4" s="1"/>
  <c r="AN113" i="4"/>
  <c r="CD113" i="4" s="1"/>
  <c r="AM113" i="4"/>
  <c r="CC113" i="4" s="1"/>
  <c r="HA113" i="4" s="1"/>
  <c r="AL113" i="4"/>
  <c r="CB113" i="4" s="1"/>
  <c r="GZ113" i="4" s="1"/>
  <c r="AK113" i="4"/>
  <c r="CA113" i="4" s="1"/>
  <c r="GY113" i="4" s="1"/>
  <c r="AJ113" i="4"/>
  <c r="BZ113" i="4" s="1"/>
  <c r="AI113" i="4"/>
  <c r="BY113" i="4" s="1"/>
  <c r="GW113" i="4" s="1"/>
  <c r="AH113" i="4"/>
  <c r="BX113" i="4" s="1"/>
  <c r="GV113" i="4" s="1"/>
  <c r="AG113" i="4"/>
  <c r="BW113" i="4" s="1"/>
  <c r="GU113" i="4" s="1"/>
  <c r="AF113" i="4"/>
  <c r="BV113" i="4" s="1"/>
  <c r="AE113" i="4"/>
  <c r="BU113" i="4" s="1"/>
  <c r="GS113" i="4" s="1"/>
  <c r="AD113" i="4"/>
  <c r="AC113" i="4"/>
  <c r="BS113" i="4" s="1"/>
  <c r="GQ113" i="4" s="1"/>
  <c r="AB113" i="4"/>
  <c r="BR113" i="4" s="1"/>
  <c r="AT136" i="4"/>
  <c r="CJ136" i="4" s="1"/>
  <c r="HH136" i="4" s="1"/>
  <c r="AS136" i="4"/>
  <c r="CI136" i="4" s="1"/>
  <c r="HG136" i="4" s="1"/>
  <c r="AR136" i="4"/>
  <c r="CH136" i="4" s="1"/>
  <c r="HF136" i="4" s="1"/>
  <c r="AQ136" i="4"/>
  <c r="CG136" i="4" s="1"/>
  <c r="AP136" i="4"/>
  <c r="CF136" i="4" s="1"/>
  <c r="HD136" i="4" s="1"/>
  <c r="AO136" i="4"/>
  <c r="CE136" i="4" s="1"/>
  <c r="HC136" i="4" s="1"/>
  <c r="AN136" i="4"/>
  <c r="CD136" i="4" s="1"/>
  <c r="HB136" i="4" s="1"/>
  <c r="AM136" i="4"/>
  <c r="CC136" i="4" s="1"/>
  <c r="AL136" i="4"/>
  <c r="CB136" i="4" s="1"/>
  <c r="GZ136" i="4" s="1"/>
  <c r="AK136" i="4"/>
  <c r="CA136" i="4" s="1"/>
  <c r="GY136" i="4" s="1"/>
  <c r="AJ136" i="4"/>
  <c r="BZ136" i="4" s="1"/>
  <c r="GX136" i="4" s="1"/>
  <c r="AI136" i="4"/>
  <c r="BY136" i="4" s="1"/>
  <c r="AH136" i="4"/>
  <c r="BX136" i="4" s="1"/>
  <c r="GV136" i="4" s="1"/>
  <c r="AG136" i="4"/>
  <c r="BW136" i="4" s="1"/>
  <c r="GU136" i="4" s="1"/>
  <c r="AF136" i="4"/>
  <c r="BV136" i="4" s="1"/>
  <c r="GT136" i="4" s="1"/>
  <c r="AE136" i="4"/>
  <c r="AD136" i="4"/>
  <c r="BT136" i="4" s="1"/>
  <c r="GR136" i="4" s="1"/>
  <c r="AC136" i="4"/>
  <c r="BS136" i="4" s="1"/>
  <c r="GQ136" i="4" s="1"/>
  <c r="AB136" i="4"/>
  <c r="BR136" i="4" s="1"/>
  <c r="GP136" i="4" s="1"/>
  <c r="AT66" i="4"/>
  <c r="CJ66" i="4" s="1"/>
  <c r="HH66" i="4" s="1"/>
  <c r="AS66" i="4"/>
  <c r="CI66" i="4" s="1"/>
  <c r="HG66" i="4" s="1"/>
  <c r="AR66" i="4"/>
  <c r="CH66" i="4" s="1"/>
  <c r="HF66" i="4" s="1"/>
  <c r="AQ66" i="4"/>
  <c r="CG66" i="4" s="1"/>
  <c r="HE66" i="4" s="1"/>
  <c r="AP66" i="4"/>
  <c r="CF66" i="4" s="1"/>
  <c r="AO66" i="4"/>
  <c r="CE66" i="4" s="1"/>
  <c r="HC66" i="4" s="1"/>
  <c r="AN66" i="4"/>
  <c r="CD66" i="4" s="1"/>
  <c r="HB66" i="4" s="1"/>
  <c r="AM66" i="4"/>
  <c r="CC66" i="4" s="1"/>
  <c r="HA66" i="4" s="1"/>
  <c r="AL66" i="4"/>
  <c r="CB66" i="4" s="1"/>
  <c r="AK66" i="4"/>
  <c r="CA66" i="4" s="1"/>
  <c r="GY66" i="4" s="1"/>
  <c r="AJ66" i="4"/>
  <c r="BZ66" i="4" s="1"/>
  <c r="GX66" i="4" s="1"/>
  <c r="AI66" i="4"/>
  <c r="BY66" i="4" s="1"/>
  <c r="GW66" i="4" s="1"/>
  <c r="AH66" i="4"/>
  <c r="BX66" i="4" s="1"/>
  <c r="AG66" i="4"/>
  <c r="BW66" i="4" s="1"/>
  <c r="GU66" i="4" s="1"/>
  <c r="AF66" i="4"/>
  <c r="BV66" i="4" s="1"/>
  <c r="GT66" i="4" s="1"/>
  <c r="AE66" i="4"/>
  <c r="BU66" i="4" s="1"/>
  <c r="GS66" i="4" s="1"/>
  <c r="AD66" i="4"/>
  <c r="BT66" i="4" s="1"/>
  <c r="AC66" i="4"/>
  <c r="BS66" i="4" s="1"/>
  <c r="GQ66" i="4" s="1"/>
  <c r="AB66" i="4"/>
  <c r="BR66" i="4" s="1"/>
  <c r="GP66" i="4" s="1"/>
  <c r="AT61" i="4"/>
  <c r="CJ61" i="4" s="1"/>
  <c r="HH61" i="4" s="1"/>
  <c r="AS61" i="4"/>
  <c r="CI61" i="4" s="1"/>
  <c r="AR61" i="4"/>
  <c r="CH61" i="4" s="1"/>
  <c r="HF61" i="4" s="1"/>
  <c r="AQ61" i="4"/>
  <c r="CG61" i="4" s="1"/>
  <c r="HE61" i="4" s="1"/>
  <c r="AP61" i="4"/>
  <c r="CF61" i="4" s="1"/>
  <c r="HD61" i="4" s="1"/>
  <c r="AO61" i="4"/>
  <c r="CE61" i="4" s="1"/>
  <c r="AN61" i="4"/>
  <c r="CD61" i="4" s="1"/>
  <c r="HB61" i="4" s="1"/>
  <c r="AM61" i="4"/>
  <c r="CC61" i="4" s="1"/>
  <c r="HA61" i="4" s="1"/>
  <c r="AL61" i="4"/>
  <c r="CB61" i="4" s="1"/>
  <c r="GZ61" i="4" s="1"/>
  <c r="AK61" i="4"/>
  <c r="CA61" i="4" s="1"/>
  <c r="AJ61" i="4"/>
  <c r="BZ61" i="4" s="1"/>
  <c r="GX61" i="4" s="1"/>
  <c r="AI61" i="4"/>
  <c r="BY61" i="4" s="1"/>
  <c r="GW61" i="4" s="1"/>
  <c r="AH61" i="4"/>
  <c r="BX61" i="4" s="1"/>
  <c r="GV61" i="4" s="1"/>
  <c r="AG61" i="4"/>
  <c r="BW61" i="4" s="1"/>
  <c r="AF61" i="4"/>
  <c r="BV61" i="4" s="1"/>
  <c r="GT61" i="4" s="1"/>
  <c r="AE61" i="4"/>
  <c r="BU61" i="4" s="1"/>
  <c r="GS61" i="4" s="1"/>
  <c r="AD61" i="4"/>
  <c r="BT61" i="4" s="1"/>
  <c r="GR61" i="4" s="1"/>
  <c r="AC61" i="4"/>
  <c r="AB61" i="4"/>
  <c r="BR61" i="4" s="1"/>
  <c r="GP61" i="4" s="1"/>
  <c r="AT59" i="4"/>
  <c r="CJ59" i="4" s="1"/>
  <c r="HH59" i="4" s="1"/>
  <c r="AS59" i="4"/>
  <c r="CI59" i="4" s="1"/>
  <c r="HG59" i="4" s="1"/>
  <c r="AR59" i="4"/>
  <c r="CH59" i="4" s="1"/>
  <c r="AQ59" i="4"/>
  <c r="CG59" i="4" s="1"/>
  <c r="HE59" i="4" s="1"/>
  <c r="AP59" i="4"/>
  <c r="CF59" i="4" s="1"/>
  <c r="HD59" i="4" s="1"/>
  <c r="AO59" i="4"/>
  <c r="CE59" i="4" s="1"/>
  <c r="HC59" i="4" s="1"/>
  <c r="AN59" i="4"/>
  <c r="CD59" i="4" s="1"/>
  <c r="AM59" i="4"/>
  <c r="CC59" i="4" s="1"/>
  <c r="HA59" i="4" s="1"/>
  <c r="AL59" i="4"/>
  <c r="CB59" i="4" s="1"/>
  <c r="GZ59" i="4" s="1"/>
  <c r="AK59" i="4"/>
  <c r="CA59" i="4" s="1"/>
  <c r="GY59" i="4" s="1"/>
  <c r="AJ59" i="4"/>
  <c r="BZ59" i="4" s="1"/>
  <c r="AI59" i="4"/>
  <c r="BY59" i="4" s="1"/>
  <c r="GW59" i="4" s="1"/>
  <c r="AH59" i="4"/>
  <c r="BX59" i="4" s="1"/>
  <c r="GV59" i="4" s="1"/>
  <c r="AG59" i="4"/>
  <c r="BW59" i="4" s="1"/>
  <c r="GU59" i="4" s="1"/>
  <c r="AF59" i="4"/>
  <c r="BV59" i="4" s="1"/>
  <c r="AE59" i="4"/>
  <c r="BU59" i="4" s="1"/>
  <c r="GS59" i="4" s="1"/>
  <c r="AD59" i="4"/>
  <c r="BT59" i="4" s="1"/>
  <c r="GR59" i="4" s="1"/>
  <c r="AC59" i="4"/>
  <c r="BS59" i="4" s="1"/>
  <c r="GQ59" i="4" s="1"/>
  <c r="AB59" i="4"/>
  <c r="BR59" i="4" s="1"/>
  <c r="AT58" i="4"/>
  <c r="CJ58" i="4" s="1"/>
  <c r="HH58" i="4" s="1"/>
  <c r="AS58" i="4"/>
  <c r="CI58" i="4" s="1"/>
  <c r="HG58" i="4" s="1"/>
  <c r="AR58" i="4"/>
  <c r="CH58" i="4" s="1"/>
  <c r="HF58" i="4" s="1"/>
  <c r="AQ58" i="4"/>
  <c r="CG58" i="4" s="1"/>
  <c r="AP58" i="4"/>
  <c r="CF58" i="4" s="1"/>
  <c r="HD58" i="4" s="1"/>
  <c r="AO58" i="4"/>
  <c r="CE58" i="4" s="1"/>
  <c r="HC58" i="4" s="1"/>
  <c r="AN58" i="4"/>
  <c r="CD58" i="4" s="1"/>
  <c r="HB58" i="4" s="1"/>
  <c r="AM58" i="4"/>
  <c r="CC58" i="4" s="1"/>
  <c r="AL58" i="4"/>
  <c r="CB58" i="4" s="1"/>
  <c r="GZ58" i="4" s="1"/>
  <c r="AK58" i="4"/>
  <c r="CA58" i="4" s="1"/>
  <c r="GY58" i="4" s="1"/>
  <c r="AJ58" i="4"/>
  <c r="BZ58" i="4" s="1"/>
  <c r="GX58" i="4" s="1"/>
  <c r="AI58" i="4"/>
  <c r="BY58" i="4" s="1"/>
  <c r="AH58" i="4"/>
  <c r="BX58" i="4" s="1"/>
  <c r="GV58" i="4" s="1"/>
  <c r="AG58" i="4"/>
  <c r="BW58" i="4" s="1"/>
  <c r="GU58" i="4" s="1"/>
  <c r="AF58" i="4"/>
  <c r="BV58" i="4" s="1"/>
  <c r="GT58" i="4" s="1"/>
  <c r="AE58" i="4"/>
  <c r="AD58" i="4"/>
  <c r="BT58" i="4" s="1"/>
  <c r="GR58" i="4" s="1"/>
  <c r="AC58" i="4"/>
  <c r="BS58" i="4" s="1"/>
  <c r="GQ58" i="4" s="1"/>
  <c r="AB58" i="4"/>
  <c r="BR58" i="4" s="1"/>
  <c r="GP58" i="4" s="1"/>
  <c r="AT53" i="4"/>
  <c r="CJ53" i="4" s="1"/>
  <c r="HH53" i="4" s="1"/>
  <c r="AS53" i="4"/>
  <c r="CI53" i="4" s="1"/>
  <c r="HG53" i="4" s="1"/>
  <c r="AR53" i="4"/>
  <c r="CH53" i="4" s="1"/>
  <c r="HF53" i="4" s="1"/>
  <c r="AQ53" i="4"/>
  <c r="CG53" i="4" s="1"/>
  <c r="HE53" i="4" s="1"/>
  <c r="AP53" i="4"/>
  <c r="CF53" i="4" s="1"/>
  <c r="AO53" i="4"/>
  <c r="CE53" i="4" s="1"/>
  <c r="HC53" i="4" s="1"/>
  <c r="AN53" i="4"/>
  <c r="CD53" i="4" s="1"/>
  <c r="HB53" i="4" s="1"/>
  <c r="AM53" i="4"/>
  <c r="CC53" i="4" s="1"/>
  <c r="HA53" i="4" s="1"/>
  <c r="AL53" i="4"/>
  <c r="CB53" i="4" s="1"/>
  <c r="GZ53" i="4" s="1"/>
  <c r="AK53" i="4"/>
  <c r="CA53" i="4" s="1"/>
  <c r="GY53" i="4" s="1"/>
  <c r="AJ53" i="4"/>
  <c r="BZ53" i="4" s="1"/>
  <c r="GX53" i="4" s="1"/>
  <c r="AI53" i="4"/>
  <c r="BY53" i="4" s="1"/>
  <c r="GW53" i="4" s="1"/>
  <c r="AH53" i="4"/>
  <c r="BX53" i="4" s="1"/>
  <c r="AG53" i="4"/>
  <c r="BW53" i="4" s="1"/>
  <c r="GU53" i="4" s="1"/>
  <c r="AF53" i="4"/>
  <c r="BV53" i="4" s="1"/>
  <c r="GT53" i="4" s="1"/>
  <c r="AE53" i="4"/>
  <c r="BU53" i="4" s="1"/>
  <c r="GS53" i="4" s="1"/>
  <c r="AD53" i="4"/>
  <c r="BT53" i="4" s="1"/>
  <c r="AC53" i="4"/>
  <c r="BS53" i="4" s="1"/>
  <c r="GQ53" i="4" s="1"/>
  <c r="AB53" i="4"/>
  <c r="BR53" i="4" s="1"/>
  <c r="GP53" i="4" s="1"/>
  <c r="AT19" i="4"/>
  <c r="CJ19" i="4" s="1"/>
  <c r="HH19" i="4" s="1"/>
  <c r="AS19" i="4"/>
  <c r="CI19" i="4" s="1"/>
  <c r="AR19" i="4"/>
  <c r="CH19" i="4" s="1"/>
  <c r="HF19" i="4" s="1"/>
  <c r="AQ19" i="4"/>
  <c r="CG19" i="4" s="1"/>
  <c r="HE19" i="4" s="1"/>
  <c r="AP19" i="4"/>
  <c r="CF19" i="4" s="1"/>
  <c r="HD19" i="4" s="1"/>
  <c r="AO19" i="4"/>
  <c r="CE19" i="4" s="1"/>
  <c r="AN19" i="4"/>
  <c r="CD19" i="4" s="1"/>
  <c r="HB19" i="4" s="1"/>
  <c r="AM19" i="4"/>
  <c r="CC19" i="4" s="1"/>
  <c r="HA19" i="4" s="1"/>
  <c r="AL19" i="4"/>
  <c r="CB19" i="4" s="1"/>
  <c r="GZ19" i="4" s="1"/>
  <c r="AK19" i="4"/>
  <c r="CA19" i="4" s="1"/>
  <c r="AJ19" i="4"/>
  <c r="BZ19" i="4" s="1"/>
  <c r="GX19" i="4" s="1"/>
  <c r="AI19" i="4"/>
  <c r="BY19" i="4" s="1"/>
  <c r="GW19" i="4" s="1"/>
  <c r="AH19" i="4"/>
  <c r="BX19" i="4" s="1"/>
  <c r="GV19" i="4" s="1"/>
  <c r="AG19" i="4"/>
  <c r="BW19" i="4" s="1"/>
  <c r="AF19" i="4"/>
  <c r="BV19" i="4" s="1"/>
  <c r="GT19" i="4" s="1"/>
  <c r="AE19" i="4"/>
  <c r="BU19" i="4" s="1"/>
  <c r="GS19" i="4" s="1"/>
  <c r="AD19" i="4"/>
  <c r="BT19" i="4" s="1"/>
  <c r="GR19" i="4" s="1"/>
  <c r="AC19" i="4"/>
  <c r="AB19" i="4"/>
  <c r="BR19" i="4" s="1"/>
  <c r="GP19" i="4" s="1"/>
  <c r="AT81" i="4"/>
  <c r="CJ81" i="4" s="1"/>
  <c r="HH81" i="4" s="1"/>
  <c r="AS81" i="4"/>
  <c r="CI81" i="4" s="1"/>
  <c r="HG81" i="4" s="1"/>
  <c r="AR81" i="4"/>
  <c r="CH81" i="4" s="1"/>
  <c r="AQ81" i="4"/>
  <c r="CG81" i="4" s="1"/>
  <c r="HE81" i="4" s="1"/>
  <c r="AP81" i="4"/>
  <c r="CF81" i="4" s="1"/>
  <c r="HD81" i="4" s="1"/>
  <c r="AO81" i="4"/>
  <c r="CE81" i="4" s="1"/>
  <c r="HC81" i="4" s="1"/>
  <c r="AN81" i="4"/>
  <c r="CD81" i="4" s="1"/>
  <c r="AM81" i="4"/>
  <c r="CC81" i="4" s="1"/>
  <c r="HA81" i="4" s="1"/>
  <c r="AL81" i="4"/>
  <c r="CB81" i="4" s="1"/>
  <c r="GZ81" i="4" s="1"/>
  <c r="AK81" i="4"/>
  <c r="CA81" i="4" s="1"/>
  <c r="GY81" i="4" s="1"/>
  <c r="AJ81" i="4"/>
  <c r="BZ81" i="4" s="1"/>
  <c r="AI81" i="4"/>
  <c r="BY81" i="4" s="1"/>
  <c r="GW81" i="4" s="1"/>
  <c r="AH81" i="4"/>
  <c r="BX81" i="4" s="1"/>
  <c r="GV81" i="4" s="1"/>
  <c r="AG81" i="4"/>
  <c r="BW81" i="4" s="1"/>
  <c r="GU81" i="4" s="1"/>
  <c r="AF81" i="4"/>
  <c r="BV81" i="4" s="1"/>
  <c r="AE81" i="4"/>
  <c r="BU81" i="4" s="1"/>
  <c r="GS81" i="4" s="1"/>
  <c r="AD81" i="4"/>
  <c r="BT81" i="4" s="1"/>
  <c r="GR81" i="4" s="1"/>
  <c r="AC81" i="4"/>
  <c r="BS81" i="4" s="1"/>
  <c r="GQ81" i="4" s="1"/>
  <c r="AB81" i="4"/>
  <c r="AT27" i="4"/>
  <c r="CJ27" i="4" s="1"/>
  <c r="HH27" i="4" s="1"/>
  <c r="AS27" i="4"/>
  <c r="CI27" i="4" s="1"/>
  <c r="HG27" i="4" s="1"/>
  <c r="AR27" i="4"/>
  <c r="CH27" i="4" s="1"/>
  <c r="HF27" i="4" s="1"/>
  <c r="AQ27" i="4"/>
  <c r="CG27" i="4" s="1"/>
  <c r="AP27" i="4"/>
  <c r="CF27" i="4" s="1"/>
  <c r="HD27" i="4" s="1"/>
  <c r="AO27" i="4"/>
  <c r="CE27" i="4" s="1"/>
  <c r="HC27" i="4" s="1"/>
  <c r="AN27" i="4"/>
  <c r="CD27" i="4" s="1"/>
  <c r="HB27" i="4" s="1"/>
  <c r="AD27" i="4"/>
  <c r="BT27" i="4" s="1"/>
  <c r="GR27" i="4" s="1"/>
  <c r="AC27" i="4"/>
  <c r="BS27" i="4" s="1"/>
  <c r="AB27" i="4"/>
  <c r="AS38" i="4"/>
  <c r="CI38" i="4" s="1"/>
  <c r="HG38" i="4" s="1"/>
  <c r="AR38" i="4"/>
  <c r="CH38" i="4" s="1"/>
  <c r="AQ38" i="4"/>
  <c r="CG38" i="4" s="1"/>
  <c r="HE38" i="4" s="1"/>
  <c r="AP38" i="4"/>
  <c r="CF38" i="4" s="1"/>
  <c r="HD38" i="4" s="1"/>
  <c r="AO38" i="4"/>
  <c r="CE38" i="4" s="1"/>
  <c r="HC38" i="4" s="1"/>
  <c r="AN38" i="4"/>
  <c r="CD38" i="4" s="1"/>
  <c r="AM38" i="4"/>
  <c r="CC38" i="4" s="1"/>
  <c r="HA38" i="4" s="1"/>
  <c r="AL38" i="4"/>
  <c r="AK38" i="4"/>
  <c r="CA38" i="4" s="1"/>
  <c r="GY38" i="4" s="1"/>
  <c r="AJ38" i="4"/>
  <c r="BZ38" i="4" s="1"/>
  <c r="AI38" i="4"/>
  <c r="BY38" i="4" s="1"/>
  <c r="GW38" i="4" s="1"/>
  <c r="AH38" i="4"/>
  <c r="BX38" i="4" s="1"/>
  <c r="GV38" i="4" s="1"/>
  <c r="AG38" i="4"/>
  <c r="BW38" i="4" s="1"/>
  <c r="GU38" i="4" s="1"/>
  <c r="AF38" i="4"/>
  <c r="BV38" i="4" s="1"/>
  <c r="GT38" i="4" s="1"/>
  <c r="AE38" i="4"/>
  <c r="BU38" i="4" s="1"/>
  <c r="GS38" i="4" s="1"/>
  <c r="AD38" i="4"/>
  <c r="BT38" i="4" s="1"/>
  <c r="GR38" i="4" s="1"/>
  <c r="AC38" i="4"/>
  <c r="BS38" i="4" s="1"/>
  <c r="GQ38" i="4" s="1"/>
  <c r="AB38" i="4"/>
  <c r="BR38" i="4" s="1"/>
  <c r="GP38" i="4" s="1"/>
  <c r="AT37" i="4"/>
  <c r="CJ37" i="4" s="1"/>
  <c r="HH37" i="4" s="1"/>
  <c r="AS37" i="4"/>
  <c r="CI37" i="4" s="1"/>
  <c r="HG37" i="4" s="1"/>
  <c r="AR37" i="4"/>
  <c r="CH37" i="4" s="1"/>
  <c r="HF37" i="4" s="1"/>
  <c r="AQ37" i="4"/>
  <c r="CG37" i="4" s="1"/>
  <c r="AP37" i="4"/>
  <c r="CF37" i="4" s="1"/>
  <c r="HD37" i="4" s="1"/>
  <c r="AO37" i="4"/>
  <c r="CE37" i="4" s="1"/>
  <c r="HC37" i="4" s="1"/>
  <c r="AN37" i="4"/>
  <c r="CD37" i="4" s="1"/>
  <c r="HB37" i="4" s="1"/>
  <c r="AM37" i="4"/>
  <c r="CC37" i="4" s="1"/>
  <c r="AL37" i="4"/>
  <c r="CB37" i="4" s="1"/>
  <c r="GZ37" i="4" s="1"/>
  <c r="AK37" i="4"/>
  <c r="CA37" i="4" s="1"/>
  <c r="GY37" i="4" s="1"/>
  <c r="AJ37" i="4"/>
  <c r="BZ37" i="4" s="1"/>
  <c r="GX37" i="4" s="1"/>
  <c r="AI37" i="4"/>
  <c r="BY37" i="4" s="1"/>
  <c r="AH37" i="4"/>
  <c r="BX37" i="4" s="1"/>
  <c r="GV37" i="4" s="1"/>
  <c r="AG37" i="4"/>
  <c r="BW37" i="4" s="1"/>
  <c r="GU37" i="4" s="1"/>
  <c r="AF37" i="4"/>
  <c r="BV37" i="4" s="1"/>
  <c r="GT37" i="4" s="1"/>
  <c r="AE37" i="4"/>
  <c r="AD37" i="4"/>
  <c r="BT37" i="4" s="1"/>
  <c r="GR37" i="4" s="1"/>
  <c r="AC37" i="4"/>
  <c r="BS37" i="4" s="1"/>
  <c r="GQ37" i="4" s="1"/>
  <c r="AB37" i="4"/>
  <c r="BR37" i="4" s="1"/>
  <c r="GP37" i="4" s="1"/>
  <c r="AT32" i="4"/>
  <c r="CJ32" i="4" s="1"/>
  <c r="AS32" i="4"/>
  <c r="CI32" i="4" s="1"/>
  <c r="HG32" i="4" s="1"/>
  <c r="AR32" i="4"/>
  <c r="CH32" i="4" s="1"/>
  <c r="HF32" i="4" s="1"/>
  <c r="AQ32" i="4"/>
  <c r="CG32" i="4" s="1"/>
  <c r="HE32" i="4" s="1"/>
  <c r="AP32" i="4"/>
  <c r="CF32" i="4" s="1"/>
  <c r="AO32" i="4"/>
  <c r="CE32" i="4" s="1"/>
  <c r="HC32" i="4" s="1"/>
  <c r="AN32" i="4"/>
  <c r="CD32" i="4" s="1"/>
  <c r="HB32" i="4" s="1"/>
  <c r="AM32" i="4"/>
  <c r="CC32" i="4" s="1"/>
  <c r="HA32" i="4" s="1"/>
  <c r="AL32" i="4"/>
  <c r="CB32" i="4" s="1"/>
  <c r="AK32" i="4"/>
  <c r="CA32" i="4" s="1"/>
  <c r="GY32" i="4" s="1"/>
  <c r="AJ32" i="4"/>
  <c r="BZ32" i="4" s="1"/>
  <c r="GX32" i="4" s="1"/>
  <c r="AI32" i="4"/>
  <c r="BY32" i="4" s="1"/>
  <c r="GW32" i="4" s="1"/>
  <c r="AH32" i="4"/>
  <c r="BX32" i="4" s="1"/>
  <c r="GV32" i="4" s="1"/>
  <c r="AG32" i="4"/>
  <c r="BW32" i="4" s="1"/>
  <c r="GU32" i="4" s="1"/>
  <c r="AF32" i="4"/>
  <c r="BV32" i="4" s="1"/>
  <c r="GT32" i="4" s="1"/>
  <c r="AE32" i="4"/>
  <c r="BU32" i="4" s="1"/>
  <c r="GS32" i="4" s="1"/>
  <c r="AD32" i="4"/>
  <c r="AC32" i="4"/>
  <c r="BS32" i="4" s="1"/>
  <c r="GQ32" i="4" s="1"/>
  <c r="AB32" i="4"/>
  <c r="BR32" i="4" s="1"/>
  <c r="GP32" i="4" s="1"/>
  <c r="AT88" i="4"/>
  <c r="CJ88" i="4" s="1"/>
  <c r="HH88" i="4" s="1"/>
  <c r="AS88" i="4"/>
  <c r="CI88" i="4" s="1"/>
  <c r="AR88" i="4"/>
  <c r="CH88" i="4" s="1"/>
  <c r="HF88" i="4" s="1"/>
  <c r="AQ88" i="4"/>
  <c r="CG88" i="4" s="1"/>
  <c r="HE88" i="4" s="1"/>
  <c r="AP88" i="4"/>
  <c r="CF88" i="4" s="1"/>
  <c r="HD88" i="4" s="1"/>
  <c r="AO88" i="4"/>
  <c r="CE88" i="4" s="1"/>
  <c r="HC88" i="4" s="1"/>
  <c r="AN88" i="4"/>
  <c r="CD88" i="4" s="1"/>
  <c r="HB88" i="4" s="1"/>
  <c r="AM88" i="4"/>
  <c r="CC88" i="4" s="1"/>
  <c r="HA88" i="4" s="1"/>
  <c r="AL88" i="4"/>
  <c r="CB88" i="4" s="1"/>
  <c r="GZ88" i="4" s="1"/>
  <c r="AK88" i="4"/>
  <c r="CA88" i="4" s="1"/>
  <c r="AJ88" i="4"/>
  <c r="BZ88" i="4" s="1"/>
  <c r="GX88" i="4" s="1"/>
  <c r="AI88" i="4"/>
  <c r="BY88" i="4" s="1"/>
  <c r="GW88" i="4" s="1"/>
  <c r="AH88" i="4"/>
  <c r="BX88" i="4" s="1"/>
  <c r="GV88" i="4" s="1"/>
  <c r="AG88" i="4"/>
  <c r="BW88" i="4" s="1"/>
  <c r="AF88" i="4"/>
  <c r="BV88" i="4" s="1"/>
  <c r="GT88" i="4" s="1"/>
  <c r="AE88" i="4"/>
  <c r="BU88" i="4" s="1"/>
  <c r="GS88" i="4" s="1"/>
  <c r="AD88" i="4"/>
  <c r="BT88" i="4" s="1"/>
  <c r="GR88" i="4" s="1"/>
  <c r="AC88" i="4"/>
  <c r="BS88" i="4" s="1"/>
  <c r="AB88" i="4"/>
  <c r="BR88" i="4" s="1"/>
  <c r="GP88" i="4" s="1"/>
  <c r="AT28" i="4"/>
  <c r="CJ28" i="4" s="1"/>
  <c r="HH28" i="4" s="1"/>
  <c r="AS28" i="4"/>
  <c r="CI28" i="4" s="1"/>
  <c r="HG28" i="4" s="1"/>
  <c r="AR28" i="4"/>
  <c r="CH28" i="4" s="1"/>
  <c r="AQ28" i="4"/>
  <c r="CG28" i="4" s="1"/>
  <c r="HE28" i="4" s="1"/>
  <c r="AP28" i="4"/>
  <c r="CF28" i="4" s="1"/>
  <c r="HD28" i="4" s="1"/>
  <c r="AO28" i="4"/>
  <c r="CE28" i="4" s="1"/>
  <c r="HC28" i="4" s="1"/>
  <c r="AN28" i="4"/>
  <c r="CD28" i="4" s="1"/>
  <c r="AM28" i="4"/>
  <c r="CC28" i="4" s="1"/>
  <c r="HA28" i="4" s="1"/>
  <c r="AL28" i="4"/>
  <c r="CB28" i="4" s="1"/>
  <c r="GZ28" i="4" s="1"/>
  <c r="AK28" i="4"/>
  <c r="CA28" i="4" s="1"/>
  <c r="GY28" i="4" s="1"/>
  <c r="AJ28" i="4"/>
  <c r="BZ28" i="4" s="1"/>
  <c r="AI28" i="4"/>
  <c r="BY28" i="4" s="1"/>
  <c r="GW28" i="4" s="1"/>
  <c r="AH28" i="4"/>
  <c r="BX28" i="4" s="1"/>
  <c r="GV28" i="4" s="1"/>
  <c r="AG28" i="4"/>
  <c r="BW28" i="4" s="1"/>
  <c r="GU28" i="4" s="1"/>
  <c r="AF28" i="4"/>
  <c r="BV28" i="4" s="1"/>
  <c r="GT28" i="4" s="1"/>
  <c r="AE28" i="4"/>
  <c r="BU28" i="4" s="1"/>
  <c r="GS28" i="4" s="1"/>
  <c r="AD28" i="4"/>
  <c r="BT28" i="4" s="1"/>
  <c r="GR28" i="4" s="1"/>
  <c r="AC28" i="4"/>
  <c r="BS28" i="4" s="1"/>
  <c r="GQ28" i="4" s="1"/>
  <c r="AB28" i="4"/>
  <c r="AT23" i="4"/>
  <c r="CJ23" i="4" s="1"/>
  <c r="HH23" i="4" s="1"/>
  <c r="AS23" i="4"/>
  <c r="CI23" i="4" s="1"/>
  <c r="HG23" i="4" s="1"/>
  <c r="AR23" i="4"/>
  <c r="CH23" i="4" s="1"/>
  <c r="HF23" i="4" s="1"/>
  <c r="AQ23" i="4"/>
  <c r="CG23" i="4" s="1"/>
  <c r="AP23" i="4"/>
  <c r="CF23" i="4" s="1"/>
  <c r="HD23" i="4" s="1"/>
  <c r="AO23" i="4"/>
  <c r="CE23" i="4" s="1"/>
  <c r="HC23" i="4" s="1"/>
  <c r="AN23" i="4"/>
  <c r="CD23" i="4" s="1"/>
  <c r="HB23" i="4" s="1"/>
  <c r="AM23" i="4"/>
  <c r="CC23" i="4" s="1"/>
  <c r="HA23" i="4" s="1"/>
  <c r="AL23" i="4"/>
  <c r="CB23" i="4" s="1"/>
  <c r="GZ23" i="4" s="1"/>
  <c r="AK23" i="4"/>
  <c r="CA23" i="4" s="1"/>
  <c r="GY23" i="4" s="1"/>
  <c r="AJ23" i="4"/>
  <c r="BZ23" i="4" s="1"/>
  <c r="GX23" i="4" s="1"/>
  <c r="AI23" i="4"/>
  <c r="BY23" i="4" s="1"/>
  <c r="AH23" i="4"/>
  <c r="BX23" i="4" s="1"/>
  <c r="GV23" i="4" s="1"/>
  <c r="AG23" i="4"/>
  <c r="BW23" i="4" s="1"/>
  <c r="GU23" i="4" s="1"/>
  <c r="AF23" i="4"/>
  <c r="BV23" i="4" s="1"/>
  <c r="GT23" i="4" s="1"/>
  <c r="AE23" i="4"/>
  <c r="AD23" i="4"/>
  <c r="BT23" i="4" s="1"/>
  <c r="GR23" i="4" s="1"/>
  <c r="AC23" i="4"/>
  <c r="BS23" i="4" s="1"/>
  <c r="GQ23" i="4" s="1"/>
  <c r="AB23" i="4"/>
  <c r="BR23" i="4" s="1"/>
  <c r="GP23" i="4" s="1"/>
  <c r="AT96" i="4"/>
  <c r="CJ96" i="4" s="1"/>
  <c r="HH96" i="4" s="1"/>
  <c r="AS96" i="4"/>
  <c r="CI96" i="4" s="1"/>
  <c r="HG96" i="4" s="1"/>
  <c r="AR96" i="4"/>
  <c r="CH96" i="4" s="1"/>
  <c r="HF96" i="4" s="1"/>
  <c r="AQ96" i="4"/>
  <c r="CG96" i="4" s="1"/>
  <c r="HE96" i="4" s="1"/>
  <c r="AP96" i="4"/>
  <c r="CF96" i="4" s="1"/>
  <c r="AO96" i="4"/>
  <c r="CE96" i="4" s="1"/>
  <c r="HC96" i="4" s="1"/>
  <c r="AN96" i="4"/>
  <c r="CD96" i="4" s="1"/>
  <c r="HB96" i="4" s="1"/>
  <c r="AM96" i="4"/>
  <c r="CC96" i="4" s="1"/>
  <c r="HA96" i="4" s="1"/>
  <c r="AL96" i="4"/>
  <c r="CB96" i="4" s="1"/>
  <c r="AK96" i="4"/>
  <c r="CA96" i="4" s="1"/>
  <c r="GY96" i="4" s="1"/>
  <c r="AJ96" i="4"/>
  <c r="BZ96" i="4" s="1"/>
  <c r="GX96" i="4" s="1"/>
  <c r="AI96" i="4"/>
  <c r="BY96" i="4" s="1"/>
  <c r="GW96" i="4" s="1"/>
  <c r="AH96" i="4"/>
  <c r="BX96" i="4" s="1"/>
  <c r="AG96" i="4"/>
  <c r="BW96" i="4" s="1"/>
  <c r="GU96" i="4" s="1"/>
  <c r="AF96" i="4"/>
  <c r="BV96" i="4" s="1"/>
  <c r="GT96" i="4" s="1"/>
  <c r="AE96" i="4"/>
  <c r="BU96" i="4" s="1"/>
  <c r="GS96" i="4" s="1"/>
  <c r="AD96" i="4"/>
  <c r="BT96" i="4" s="1"/>
  <c r="AC96" i="4"/>
  <c r="BS96" i="4" s="1"/>
  <c r="GQ96" i="4" s="1"/>
  <c r="AB96" i="4"/>
  <c r="BR96" i="4" s="1"/>
  <c r="GP96" i="4" s="1"/>
  <c r="AT138" i="4"/>
  <c r="CJ138" i="4" s="1"/>
  <c r="HH138" i="4" s="1"/>
  <c r="AS138" i="4"/>
  <c r="CI138" i="4" s="1"/>
  <c r="AR138" i="4"/>
  <c r="CH138" i="4" s="1"/>
  <c r="HF138" i="4" s="1"/>
  <c r="AQ138" i="4"/>
  <c r="CG138" i="4" s="1"/>
  <c r="HE138" i="4" s="1"/>
  <c r="AP138" i="4"/>
  <c r="CF138" i="4" s="1"/>
  <c r="HD138" i="4" s="1"/>
  <c r="AO138" i="4"/>
  <c r="CE138" i="4" s="1"/>
  <c r="AN138" i="4"/>
  <c r="CD138" i="4" s="1"/>
  <c r="HB138" i="4" s="1"/>
  <c r="AM138" i="4"/>
  <c r="CC138" i="4" s="1"/>
  <c r="HA138" i="4" s="1"/>
  <c r="AL138" i="4"/>
  <c r="CB138" i="4" s="1"/>
  <c r="GZ138" i="4" s="1"/>
  <c r="AK138" i="4"/>
  <c r="CA138" i="4" s="1"/>
  <c r="AJ138" i="4"/>
  <c r="BZ138" i="4" s="1"/>
  <c r="GX138" i="4" s="1"/>
  <c r="AI138" i="4"/>
  <c r="BY138" i="4" s="1"/>
  <c r="GW138" i="4" s="1"/>
  <c r="AH138" i="4"/>
  <c r="BX138" i="4" s="1"/>
  <c r="GV138" i="4" s="1"/>
  <c r="AG138" i="4"/>
  <c r="BW138" i="4" s="1"/>
  <c r="AF138" i="4"/>
  <c r="BV138" i="4" s="1"/>
  <c r="GT138" i="4" s="1"/>
  <c r="AE138" i="4"/>
  <c r="BU138" i="4" s="1"/>
  <c r="GS138" i="4" s="1"/>
  <c r="AD138" i="4"/>
  <c r="BT138" i="4" s="1"/>
  <c r="GR138" i="4" s="1"/>
  <c r="AC138" i="4"/>
  <c r="AB138" i="4"/>
  <c r="BR138" i="4" s="1"/>
  <c r="GP138" i="4" s="1"/>
  <c r="AT173" i="4"/>
  <c r="CJ173" i="4" s="1"/>
  <c r="HH173" i="4" s="1"/>
  <c r="AS173" i="4"/>
  <c r="CI173" i="4" s="1"/>
  <c r="HG173" i="4" s="1"/>
  <c r="AR173" i="4"/>
  <c r="CH173" i="4" s="1"/>
  <c r="AQ173" i="4"/>
  <c r="CG173" i="4" s="1"/>
  <c r="HE173" i="4" s="1"/>
  <c r="AP173" i="4"/>
  <c r="CF173" i="4" s="1"/>
  <c r="HD173" i="4" s="1"/>
  <c r="AO173" i="4"/>
  <c r="CE173" i="4" s="1"/>
  <c r="HC173" i="4" s="1"/>
  <c r="AN173" i="4"/>
  <c r="CD173" i="4" s="1"/>
  <c r="AM173" i="4"/>
  <c r="CC173" i="4" s="1"/>
  <c r="HA173" i="4" s="1"/>
  <c r="AL173" i="4"/>
  <c r="CB173" i="4" s="1"/>
  <c r="GZ173" i="4" s="1"/>
  <c r="AK173" i="4"/>
  <c r="CA173" i="4" s="1"/>
  <c r="GY173" i="4" s="1"/>
  <c r="AJ173" i="4"/>
  <c r="BZ173" i="4" s="1"/>
  <c r="AI173" i="4"/>
  <c r="BY173" i="4" s="1"/>
  <c r="GW173" i="4" s="1"/>
  <c r="AH173" i="4"/>
  <c r="BX173" i="4" s="1"/>
  <c r="GV173" i="4" s="1"/>
  <c r="AG173" i="4"/>
  <c r="BW173" i="4" s="1"/>
  <c r="GU173" i="4" s="1"/>
  <c r="AF173" i="4"/>
  <c r="BV173" i="4" s="1"/>
  <c r="AE173" i="4"/>
  <c r="BU173" i="4" s="1"/>
  <c r="GS173" i="4" s="1"/>
  <c r="AD173" i="4"/>
  <c r="BT173" i="4" s="1"/>
  <c r="GR173" i="4" s="1"/>
  <c r="AC173" i="4"/>
  <c r="BS173" i="4" s="1"/>
  <c r="GQ173" i="4" s="1"/>
  <c r="AB173" i="4"/>
  <c r="AS84" i="4"/>
  <c r="CI84" i="4" s="1"/>
  <c r="HG84" i="4" s="1"/>
  <c r="AR84" i="4"/>
  <c r="CH84" i="4" s="1"/>
  <c r="HF84" i="4" s="1"/>
  <c r="AQ84" i="4"/>
  <c r="CG84" i="4" s="1"/>
  <c r="HE84" i="4" s="1"/>
  <c r="AP84" i="4"/>
  <c r="CF84" i="4" s="1"/>
  <c r="AO84" i="4"/>
  <c r="CE84" i="4" s="1"/>
  <c r="HC84" i="4" s="1"/>
  <c r="AN84" i="4"/>
  <c r="CD84" i="4" s="1"/>
  <c r="HB84" i="4" s="1"/>
  <c r="AM84" i="4"/>
  <c r="CC84" i="4" s="1"/>
  <c r="HA84" i="4" s="1"/>
  <c r="AL84" i="4"/>
  <c r="CB84" i="4" s="1"/>
  <c r="AK84" i="4"/>
  <c r="CA84" i="4" s="1"/>
  <c r="GY84" i="4" s="1"/>
  <c r="AJ84" i="4"/>
  <c r="BZ84" i="4" s="1"/>
  <c r="GX84" i="4" s="1"/>
  <c r="AI84" i="4"/>
  <c r="BY84" i="4" s="1"/>
  <c r="GW84" i="4" s="1"/>
  <c r="AH84" i="4"/>
  <c r="BX84" i="4" s="1"/>
  <c r="AG84" i="4"/>
  <c r="BW84" i="4" s="1"/>
  <c r="GU84" i="4" s="1"/>
  <c r="AF84" i="4"/>
  <c r="BV84" i="4" s="1"/>
  <c r="GT84" i="4" s="1"/>
  <c r="AE84" i="4"/>
  <c r="BU84" i="4" s="1"/>
  <c r="GS84" i="4" s="1"/>
  <c r="AD84" i="4"/>
  <c r="BT84" i="4" s="1"/>
  <c r="AC84" i="4"/>
  <c r="BS84" i="4" s="1"/>
  <c r="GQ84" i="4" s="1"/>
  <c r="AB84" i="4"/>
  <c r="BR84" i="4" s="1"/>
  <c r="GP84" i="4" s="1"/>
  <c r="AT14" i="4"/>
  <c r="CJ14" i="4" s="1"/>
  <c r="HH14" i="4" s="1"/>
  <c r="AS14" i="4"/>
  <c r="CI14" i="4" s="1"/>
  <c r="AR14" i="4"/>
  <c r="CH14" i="4" s="1"/>
  <c r="HF14" i="4" s="1"/>
  <c r="AQ14" i="4"/>
  <c r="CG14" i="4" s="1"/>
  <c r="HE14" i="4" s="1"/>
  <c r="AP14" i="4"/>
  <c r="CF14" i="4" s="1"/>
  <c r="HD14" i="4" s="1"/>
  <c r="AO14" i="4"/>
  <c r="CE14" i="4" s="1"/>
  <c r="AN14" i="4"/>
  <c r="CD14" i="4" s="1"/>
  <c r="HB14" i="4" s="1"/>
  <c r="AM14" i="4"/>
  <c r="CC14" i="4" s="1"/>
  <c r="HA14" i="4" s="1"/>
  <c r="AL14" i="4"/>
  <c r="CB14" i="4" s="1"/>
  <c r="GZ14" i="4" s="1"/>
  <c r="AK14" i="4"/>
  <c r="CA14" i="4" s="1"/>
  <c r="AJ14" i="4"/>
  <c r="BZ14" i="4" s="1"/>
  <c r="GX14" i="4" s="1"/>
  <c r="AI14" i="4"/>
  <c r="BY14" i="4" s="1"/>
  <c r="GW14" i="4" s="1"/>
  <c r="AH14" i="4"/>
  <c r="BX14" i="4" s="1"/>
  <c r="GV14" i="4" s="1"/>
  <c r="AG14" i="4"/>
  <c r="BW14" i="4" s="1"/>
  <c r="AF14" i="4"/>
  <c r="BV14" i="4" s="1"/>
  <c r="GT14" i="4" s="1"/>
  <c r="AE14" i="4"/>
  <c r="BU14" i="4" s="1"/>
  <c r="GS14" i="4" s="1"/>
  <c r="AD14" i="4"/>
  <c r="BT14" i="4" s="1"/>
  <c r="GR14" i="4" s="1"/>
  <c r="AC14" i="4"/>
  <c r="AB14" i="4"/>
  <c r="BR14" i="4" s="1"/>
  <c r="GP14" i="4" s="1"/>
  <c r="AT145" i="4"/>
  <c r="CJ145" i="4" s="1"/>
  <c r="HH145" i="4" s="1"/>
  <c r="AS145" i="4"/>
  <c r="CI145" i="4" s="1"/>
  <c r="HG145" i="4" s="1"/>
  <c r="AR145" i="4"/>
  <c r="CH145" i="4" s="1"/>
  <c r="AQ145" i="4"/>
  <c r="CG145" i="4" s="1"/>
  <c r="HE145" i="4" s="1"/>
  <c r="AP145" i="4"/>
  <c r="CF145" i="4" s="1"/>
  <c r="HD145" i="4" s="1"/>
  <c r="AO145" i="4"/>
  <c r="CE145" i="4" s="1"/>
  <c r="HC145" i="4" s="1"/>
  <c r="AN145" i="4"/>
  <c r="CD145" i="4" s="1"/>
  <c r="AM145" i="4"/>
  <c r="CC145" i="4" s="1"/>
  <c r="HA145" i="4" s="1"/>
  <c r="AL145" i="4"/>
  <c r="CB145" i="4" s="1"/>
  <c r="GZ145" i="4" s="1"/>
  <c r="AK145" i="4"/>
  <c r="CA145" i="4" s="1"/>
  <c r="GY145" i="4" s="1"/>
  <c r="AJ145" i="4"/>
  <c r="BZ145" i="4" s="1"/>
  <c r="AI145" i="4"/>
  <c r="BY145" i="4" s="1"/>
  <c r="GW145" i="4" s="1"/>
  <c r="AH145" i="4"/>
  <c r="BX145" i="4" s="1"/>
  <c r="GV145" i="4" s="1"/>
  <c r="AG145" i="4"/>
  <c r="BW145" i="4" s="1"/>
  <c r="GU145" i="4" s="1"/>
  <c r="AF145" i="4"/>
  <c r="BV145" i="4" s="1"/>
  <c r="AE145" i="4"/>
  <c r="BU145" i="4" s="1"/>
  <c r="GS145" i="4" s="1"/>
  <c r="AD145" i="4"/>
  <c r="BT145" i="4" s="1"/>
  <c r="GR145" i="4" s="1"/>
  <c r="AC145" i="4"/>
  <c r="BS145" i="4" s="1"/>
  <c r="GQ145" i="4" s="1"/>
  <c r="AB145" i="4"/>
  <c r="BR145" i="4" s="1"/>
  <c r="GP145" i="4" s="1"/>
  <c r="AT133" i="4"/>
  <c r="CJ133" i="4" s="1"/>
  <c r="HH133" i="4" s="1"/>
  <c r="AS133" i="4"/>
  <c r="CI133" i="4" s="1"/>
  <c r="HG133" i="4" s="1"/>
  <c r="AR133" i="4"/>
  <c r="CH133" i="4" s="1"/>
  <c r="HF133" i="4" s="1"/>
  <c r="AQ133" i="4"/>
  <c r="CG133" i="4" s="1"/>
  <c r="AP133" i="4"/>
  <c r="CF133" i="4" s="1"/>
  <c r="HD133" i="4" s="1"/>
  <c r="AO133" i="4"/>
  <c r="CE133" i="4" s="1"/>
  <c r="HC133" i="4" s="1"/>
  <c r="AN133" i="4"/>
  <c r="CD133" i="4" s="1"/>
  <c r="HB133" i="4" s="1"/>
  <c r="AM133" i="4"/>
  <c r="CC133" i="4" s="1"/>
  <c r="AL133" i="4"/>
  <c r="CB133" i="4" s="1"/>
  <c r="GZ133" i="4" s="1"/>
  <c r="AK133" i="4"/>
  <c r="CA133" i="4" s="1"/>
  <c r="GY133" i="4" s="1"/>
  <c r="AJ133" i="4"/>
  <c r="BZ133" i="4" s="1"/>
  <c r="GX133" i="4" s="1"/>
  <c r="AI133" i="4"/>
  <c r="BY133" i="4" s="1"/>
  <c r="GW133" i="4" s="1"/>
  <c r="AH133" i="4"/>
  <c r="BX133" i="4" s="1"/>
  <c r="GV133" i="4" s="1"/>
  <c r="AG133" i="4"/>
  <c r="BW133" i="4" s="1"/>
  <c r="GU133" i="4" s="1"/>
  <c r="AF133" i="4"/>
  <c r="BV133" i="4" s="1"/>
  <c r="GT133" i="4" s="1"/>
  <c r="AE133" i="4"/>
  <c r="AD133" i="4"/>
  <c r="BT133" i="4" s="1"/>
  <c r="GR133" i="4" s="1"/>
  <c r="AC133" i="4"/>
  <c r="BS133" i="4" s="1"/>
  <c r="GQ133" i="4" s="1"/>
  <c r="AB133" i="4"/>
  <c r="BR133" i="4" s="1"/>
  <c r="GP133" i="4" s="1"/>
  <c r="AT92" i="4"/>
  <c r="CJ92" i="4" s="1"/>
  <c r="HH92" i="4" s="1"/>
  <c r="AS92" i="4"/>
  <c r="CI92" i="4" s="1"/>
  <c r="HG92" i="4" s="1"/>
  <c r="AR92" i="4"/>
  <c r="CH92" i="4" s="1"/>
  <c r="HF92" i="4" s="1"/>
  <c r="AQ92" i="4"/>
  <c r="CG92" i="4" s="1"/>
  <c r="HE92" i="4" s="1"/>
  <c r="AP92" i="4"/>
  <c r="CF92" i="4" s="1"/>
  <c r="AO92" i="4"/>
  <c r="CE92" i="4" s="1"/>
  <c r="HC92" i="4" s="1"/>
  <c r="AN92" i="4"/>
  <c r="CD92" i="4" s="1"/>
  <c r="HB92" i="4" s="1"/>
  <c r="AM92" i="4"/>
  <c r="CC92" i="4" s="1"/>
  <c r="HA92" i="4" s="1"/>
  <c r="AL92" i="4"/>
  <c r="CB92" i="4" s="1"/>
  <c r="GZ92" i="4" s="1"/>
  <c r="AK92" i="4"/>
  <c r="CA92" i="4" s="1"/>
  <c r="GY92" i="4" s="1"/>
  <c r="AJ92" i="4"/>
  <c r="BZ92" i="4" s="1"/>
  <c r="GX92" i="4" s="1"/>
  <c r="AI92" i="4"/>
  <c r="BY92" i="4" s="1"/>
  <c r="GW92" i="4" s="1"/>
  <c r="AH92" i="4"/>
  <c r="BX92" i="4" s="1"/>
  <c r="AG92" i="4"/>
  <c r="BW92" i="4" s="1"/>
  <c r="GU92" i="4" s="1"/>
  <c r="AF92" i="4"/>
  <c r="BV92" i="4" s="1"/>
  <c r="GT92" i="4" s="1"/>
  <c r="AE92" i="4"/>
  <c r="BU92" i="4" s="1"/>
  <c r="GS92" i="4" s="1"/>
  <c r="AD92" i="4"/>
  <c r="AC92" i="4"/>
  <c r="BS92" i="4" s="1"/>
  <c r="GQ92" i="4" s="1"/>
  <c r="AB92" i="4"/>
  <c r="BR92" i="4" s="1"/>
  <c r="GP92" i="4" s="1"/>
  <c r="AT181" i="4"/>
  <c r="CJ181" i="4" s="1"/>
  <c r="HH181" i="4" s="1"/>
  <c r="AS181" i="4"/>
  <c r="CI181" i="4" s="1"/>
  <c r="HG181" i="4" s="1"/>
  <c r="AR181" i="4"/>
  <c r="CH181" i="4" s="1"/>
  <c r="HF181" i="4" s="1"/>
  <c r="AQ181" i="4"/>
  <c r="CG181" i="4" s="1"/>
  <c r="HE181" i="4" s="1"/>
  <c r="AP181" i="4"/>
  <c r="CF181" i="4" s="1"/>
  <c r="HD181" i="4" s="1"/>
  <c r="AO181" i="4"/>
  <c r="CE181" i="4" s="1"/>
  <c r="HC181" i="4" s="1"/>
  <c r="AN181" i="4"/>
  <c r="CD181" i="4" s="1"/>
  <c r="HB181" i="4" s="1"/>
  <c r="AM181" i="4"/>
  <c r="CC181" i="4" s="1"/>
  <c r="HA181" i="4" s="1"/>
  <c r="AL181" i="4"/>
  <c r="CB181" i="4" s="1"/>
  <c r="GZ181" i="4" s="1"/>
  <c r="AK181" i="4"/>
  <c r="CA181" i="4" s="1"/>
  <c r="GY181" i="4" s="1"/>
  <c r="AJ181" i="4"/>
  <c r="BZ181" i="4" s="1"/>
  <c r="GX181" i="4" s="1"/>
  <c r="AI181" i="4"/>
  <c r="BY181" i="4" s="1"/>
  <c r="GW181" i="4" s="1"/>
  <c r="AH181" i="4"/>
  <c r="BX181" i="4" s="1"/>
  <c r="GV181" i="4" s="1"/>
  <c r="AG181" i="4"/>
  <c r="BW181" i="4" s="1"/>
  <c r="GU181" i="4" s="1"/>
  <c r="AF181" i="4"/>
  <c r="BV181" i="4" s="1"/>
  <c r="GT181" i="4" s="1"/>
  <c r="AE181" i="4"/>
  <c r="BU181" i="4" s="1"/>
  <c r="GS181" i="4" s="1"/>
  <c r="AD181" i="4"/>
  <c r="BT181" i="4" s="1"/>
  <c r="GR181" i="4" s="1"/>
  <c r="AC181" i="4"/>
  <c r="AB181" i="4"/>
  <c r="BR181" i="4" s="1"/>
  <c r="GP181" i="4" s="1"/>
  <c r="AT168" i="4"/>
  <c r="CJ168" i="4" s="1"/>
  <c r="HH168" i="4" s="1"/>
  <c r="AS168" i="4"/>
  <c r="CI168" i="4" s="1"/>
  <c r="HG168" i="4" s="1"/>
  <c r="AR168" i="4"/>
  <c r="CH168" i="4" s="1"/>
  <c r="AQ168" i="4"/>
  <c r="CG168" i="4" s="1"/>
  <c r="HE168" i="4" s="1"/>
  <c r="AP168" i="4"/>
  <c r="CF168" i="4" s="1"/>
  <c r="HD168" i="4" s="1"/>
  <c r="AO168" i="4"/>
  <c r="CE168" i="4" s="1"/>
  <c r="HC168" i="4" s="1"/>
  <c r="AN168" i="4"/>
  <c r="CD168" i="4" s="1"/>
  <c r="HB168" i="4" s="1"/>
  <c r="AM168" i="4"/>
  <c r="CC168" i="4" s="1"/>
  <c r="HA168" i="4" s="1"/>
  <c r="AL168" i="4"/>
  <c r="CB168" i="4" s="1"/>
  <c r="GZ168" i="4" s="1"/>
  <c r="AK168" i="4"/>
  <c r="CA168" i="4" s="1"/>
  <c r="GY168" i="4" s="1"/>
  <c r="AJ168" i="4"/>
  <c r="BZ168" i="4" s="1"/>
  <c r="GX168" i="4" s="1"/>
  <c r="AI168" i="4"/>
  <c r="BY168" i="4" s="1"/>
  <c r="GW168" i="4" s="1"/>
  <c r="AH168" i="4"/>
  <c r="BX168" i="4" s="1"/>
  <c r="GV168" i="4" s="1"/>
  <c r="AG168" i="4"/>
  <c r="BW168" i="4" s="1"/>
  <c r="GU168" i="4" s="1"/>
  <c r="AF168" i="4"/>
  <c r="BV168" i="4" s="1"/>
  <c r="GT168" i="4" s="1"/>
  <c r="AE168" i="4"/>
  <c r="BU168" i="4" s="1"/>
  <c r="GS168" i="4" s="1"/>
  <c r="AD168" i="4"/>
  <c r="BT168" i="4" s="1"/>
  <c r="GR168" i="4" s="1"/>
  <c r="AC168" i="4"/>
  <c r="BS168" i="4" s="1"/>
  <c r="GQ168" i="4" s="1"/>
  <c r="AB168" i="4"/>
  <c r="AT187" i="4"/>
  <c r="CJ187" i="4" s="1"/>
  <c r="HH187" i="4" s="1"/>
  <c r="AS187" i="4"/>
  <c r="CI187" i="4" s="1"/>
  <c r="HG187" i="4" s="1"/>
  <c r="AR187" i="4"/>
  <c r="CH187" i="4" s="1"/>
  <c r="HF187" i="4" s="1"/>
  <c r="AQ187" i="4"/>
  <c r="CG187" i="4" s="1"/>
  <c r="HE187" i="4" s="1"/>
  <c r="AP187" i="4"/>
  <c r="CF187" i="4" s="1"/>
  <c r="HD187" i="4" s="1"/>
  <c r="AO187" i="4"/>
  <c r="CE187" i="4" s="1"/>
  <c r="HC187" i="4" s="1"/>
  <c r="AN187" i="4"/>
  <c r="CD187" i="4" s="1"/>
  <c r="HB187" i="4" s="1"/>
  <c r="AM187" i="4"/>
  <c r="CC187" i="4" s="1"/>
  <c r="AL187" i="4"/>
  <c r="CB187" i="4" s="1"/>
  <c r="GZ187" i="4" s="1"/>
  <c r="AK187" i="4"/>
  <c r="CA187" i="4" s="1"/>
  <c r="GY187" i="4" s="1"/>
  <c r="AJ187" i="4"/>
  <c r="BZ187" i="4" s="1"/>
  <c r="GX187" i="4" s="1"/>
  <c r="AI187" i="4"/>
  <c r="BY187" i="4" s="1"/>
  <c r="AH187" i="4"/>
  <c r="BX187" i="4" s="1"/>
  <c r="GV187" i="4" s="1"/>
  <c r="AG187" i="4"/>
  <c r="BW187" i="4" s="1"/>
  <c r="GU187" i="4" s="1"/>
  <c r="AF187" i="4"/>
  <c r="BV187" i="4" s="1"/>
  <c r="GT187" i="4" s="1"/>
  <c r="AE187" i="4"/>
  <c r="AD187" i="4"/>
  <c r="BT187" i="4" s="1"/>
  <c r="GR187" i="4" s="1"/>
  <c r="AC187" i="4"/>
  <c r="BS187" i="4" s="1"/>
  <c r="GQ187" i="4" s="1"/>
  <c r="AB187" i="4"/>
  <c r="BR187" i="4" s="1"/>
  <c r="GP187" i="4" s="1"/>
  <c r="AT137" i="4"/>
  <c r="CJ137" i="4" s="1"/>
  <c r="HH137" i="4" s="1"/>
  <c r="AS137" i="4"/>
  <c r="CI137" i="4" s="1"/>
  <c r="HG137" i="4" s="1"/>
  <c r="AR137" i="4"/>
  <c r="CH137" i="4" s="1"/>
  <c r="HF137" i="4" s="1"/>
  <c r="AQ137" i="4"/>
  <c r="CG137" i="4" s="1"/>
  <c r="HE137" i="4" s="1"/>
  <c r="AP137" i="4"/>
  <c r="CF137" i="4" s="1"/>
  <c r="HD137" i="4" s="1"/>
  <c r="AO137" i="4"/>
  <c r="CE137" i="4" s="1"/>
  <c r="HC137" i="4" s="1"/>
  <c r="AN137" i="4"/>
  <c r="CD137" i="4" s="1"/>
  <c r="HB137" i="4" s="1"/>
  <c r="AM137" i="4"/>
  <c r="CC137" i="4" s="1"/>
  <c r="HA137" i="4" s="1"/>
  <c r="AL137" i="4"/>
  <c r="CB137" i="4" s="1"/>
  <c r="GZ137" i="4" s="1"/>
  <c r="AK137" i="4"/>
  <c r="CA137" i="4" s="1"/>
  <c r="GY137" i="4" s="1"/>
  <c r="AJ137" i="4"/>
  <c r="BZ137" i="4" s="1"/>
  <c r="GX137" i="4" s="1"/>
  <c r="AI137" i="4"/>
  <c r="BY137" i="4" s="1"/>
  <c r="GW137" i="4" s="1"/>
  <c r="AH137" i="4"/>
  <c r="BX137" i="4" s="1"/>
  <c r="GV137" i="4" s="1"/>
  <c r="AG137" i="4"/>
  <c r="BW137" i="4" s="1"/>
  <c r="GU137" i="4" s="1"/>
  <c r="AF137" i="4"/>
  <c r="BV137" i="4" s="1"/>
  <c r="GT137" i="4" s="1"/>
  <c r="AE137" i="4"/>
  <c r="BU137" i="4" s="1"/>
  <c r="GS137" i="4" s="1"/>
  <c r="AD137" i="4"/>
  <c r="BT137" i="4" s="1"/>
  <c r="AC137" i="4"/>
  <c r="BS137" i="4" s="1"/>
  <c r="GQ137" i="4" s="1"/>
  <c r="AB137" i="4"/>
  <c r="BR137" i="4" s="1"/>
  <c r="GP137" i="4" s="1"/>
  <c r="AT98" i="4"/>
  <c r="CJ98" i="4" s="1"/>
  <c r="HH98" i="4" s="1"/>
  <c r="AS98" i="4"/>
  <c r="CI98" i="4" s="1"/>
  <c r="AR98" i="4"/>
  <c r="CH98" i="4" s="1"/>
  <c r="HF98" i="4" s="1"/>
  <c r="AQ98" i="4"/>
  <c r="CG98" i="4" s="1"/>
  <c r="HE98" i="4" s="1"/>
  <c r="AP98" i="4"/>
  <c r="CF98" i="4" s="1"/>
  <c r="HD98" i="4" s="1"/>
  <c r="AO98" i="4"/>
  <c r="CE98" i="4" s="1"/>
  <c r="HC98" i="4" s="1"/>
  <c r="AN98" i="4"/>
  <c r="CD98" i="4" s="1"/>
  <c r="HB98" i="4" s="1"/>
  <c r="AM98" i="4"/>
  <c r="CC98" i="4" s="1"/>
  <c r="HA98" i="4" s="1"/>
  <c r="AL98" i="4"/>
  <c r="CB98" i="4" s="1"/>
  <c r="GZ98" i="4" s="1"/>
  <c r="AK98" i="4"/>
  <c r="CA98" i="4" s="1"/>
  <c r="GY98" i="4" s="1"/>
  <c r="AJ98" i="4"/>
  <c r="BZ98" i="4" s="1"/>
  <c r="GX98" i="4" s="1"/>
  <c r="AI98" i="4"/>
  <c r="BY98" i="4" s="1"/>
  <c r="GW98" i="4" s="1"/>
  <c r="AH98" i="4"/>
  <c r="BX98" i="4" s="1"/>
  <c r="GV98" i="4" s="1"/>
  <c r="AG98" i="4"/>
  <c r="BW98" i="4" s="1"/>
  <c r="AF98" i="4"/>
  <c r="BV98" i="4" s="1"/>
  <c r="GT98" i="4" s="1"/>
  <c r="AE98" i="4"/>
  <c r="BU98" i="4" s="1"/>
  <c r="GS98" i="4" s="1"/>
  <c r="AD98" i="4"/>
  <c r="BT98" i="4" s="1"/>
  <c r="GR98" i="4" s="1"/>
  <c r="AC98" i="4"/>
  <c r="BS98" i="4" s="1"/>
  <c r="GQ98" i="4" s="1"/>
  <c r="AB98" i="4"/>
  <c r="BR98" i="4" s="1"/>
  <c r="GP98" i="4" s="1"/>
  <c r="AT86" i="4"/>
  <c r="CJ86" i="4" s="1"/>
  <c r="HH86" i="4" s="1"/>
  <c r="AS86" i="4"/>
  <c r="CI86" i="4" s="1"/>
  <c r="HG86" i="4" s="1"/>
  <c r="AR86" i="4"/>
  <c r="CH86" i="4" s="1"/>
  <c r="HF86" i="4" s="1"/>
  <c r="AQ86" i="4"/>
  <c r="CG86" i="4" s="1"/>
  <c r="HE86" i="4" s="1"/>
  <c r="AP86" i="4"/>
  <c r="CF86" i="4" s="1"/>
  <c r="HD86" i="4" s="1"/>
  <c r="AO86" i="4"/>
  <c r="CE86" i="4" s="1"/>
  <c r="HC86" i="4" s="1"/>
  <c r="AN86" i="4"/>
  <c r="CD86" i="4" s="1"/>
  <c r="HB86" i="4" s="1"/>
  <c r="AM86" i="4"/>
  <c r="CC86" i="4" s="1"/>
  <c r="HA86" i="4" s="1"/>
  <c r="AL86" i="4"/>
  <c r="CB86" i="4" s="1"/>
  <c r="GZ86" i="4" s="1"/>
  <c r="AK86" i="4"/>
  <c r="CA86" i="4" s="1"/>
  <c r="GY86" i="4" s="1"/>
  <c r="AJ86" i="4"/>
  <c r="BZ86" i="4" s="1"/>
  <c r="GX86" i="4" s="1"/>
  <c r="AI86" i="4"/>
  <c r="BY86" i="4" s="1"/>
  <c r="GW86" i="4" s="1"/>
  <c r="AH86" i="4"/>
  <c r="BX86" i="4" s="1"/>
  <c r="GV86" i="4" s="1"/>
  <c r="AG86" i="4"/>
  <c r="BW86" i="4" s="1"/>
  <c r="GU86" i="4" s="1"/>
  <c r="AF86" i="4"/>
  <c r="BV86" i="4" s="1"/>
  <c r="AE86" i="4"/>
  <c r="BU86" i="4" s="1"/>
  <c r="GS86" i="4" s="1"/>
  <c r="AD86" i="4"/>
  <c r="BT86" i="4" s="1"/>
  <c r="GR86" i="4" s="1"/>
  <c r="AC86" i="4"/>
  <c r="BS86" i="4" s="1"/>
  <c r="GQ86" i="4" s="1"/>
  <c r="AB86" i="4"/>
  <c r="AT79" i="4"/>
  <c r="CJ79" i="4" s="1"/>
  <c r="HH79" i="4" s="1"/>
  <c r="AS79" i="4"/>
  <c r="CI79" i="4" s="1"/>
  <c r="HG79" i="4" s="1"/>
  <c r="AR79" i="4"/>
  <c r="CH79" i="4" s="1"/>
  <c r="HF79" i="4" s="1"/>
  <c r="AQ79" i="4"/>
  <c r="CG79" i="4" s="1"/>
  <c r="HE79" i="4" s="1"/>
  <c r="AP79" i="4"/>
  <c r="CF79" i="4" s="1"/>
  <c r="HD79" i="4" s="1"/>
  <c r="AO79" i="4"/>
  <c r="CE79" i="4" s="1"/>
  <c r="HC79" i="4" s="1"/>
  <c r="AN79" i="4"/>
  <c r="CD79" i="4" s="1"/>
  <c r="HB79" i="4" s="1"/>
  <c r="AM79" i="4"/>
  <c r="CC79" i="4" s="1"/>
  <c r="AL79" i="4"/>
  <c r="CB79" i="4" s="1"/>
  <c r="GZ79" i="4" s="1"/>
  <c r="AK79" i="4"/>
  <c r="CA79" i="4" s="1"/>
  <c r="GY79" i="4" s="1"/>
  <c r="AJ79" i="4"/>
  <c r="BZ79" i="4" s="1"/>
  <c r="GX79" i="4" s="1"/>
  <c r="AI79" i="4"/>
  <c r="BY79" i="4" s="1"/>
  <c r="AH79" i="4"/>
  <c r="BX79" i="4" s="1"/>
  <c r="GV79" i="4" s="1"/>
  <c r="AG79" i="4"/>
  <c r="BW79" i="4" s="1"/>
  <c r="GU79" i="4" s="1"/>
  <c r="AF79" i="4"/>
  <c r="BV79" i="4" s="1"/>
  <c r="GT79" i="4" s="1"/>
  <c r="AE79" i="4"/>
  <c r="AD79" i="4"/>
  <c r="BT79" i="4" s="1"/>
  <c r="GR79" i="4" s="1"/>
  <c r="AC79" i="4"/>
  <c r="BS79" i="4" s="1"/>
  <c r="GQ79" i="4" s="1"/>
  <c r="AB79" i="4"/>
  <c r="BR79" i="4" s="1"/>
  <c r="GP79" i="4" s="1"/>
  <c r="AT78" i="4"/>
  <c r="CJ78" i="4" s="1"/>
  <c r="HH78" i="4" s="1"/>
  <c r="AS78" i="4"/>
  <c r="CI78" i="4" s="1"/>
  <c r="HG78" i="4" s="1"/>
  <c r="AR78" i="4"/>
  <c r="CH78" i="4" s="1"/>
  <c r="HF78" i="4" s="1"/>
  <c r="AQ78" i="4"/>
  <c r="CG78" i="4" s="1"/>
  <c r="HE78" i="4" s="1"/>
  <c r="AP78" i="4"/>
  <c r="CF78" i="4" s="1"/>
  <c r="AO78" i="4"/>
  <c r="CE78" i="4" s="1"/>
  <c r="HC78" i="4" s="1"/>
  <c r="AN78" i="4"/>
  <c r="CD78" i="4" s="1"/>
  <c r="HB78" i="4" s="1"/>
  <c r="AM78" i="4"/>
  <c r="CC78" i="4" s="1"/>
  <c r="HA78" i="4" s="1"/>
  <c r="AL78" i="4"/>
  <c r="CB78" i="4" s="1"/>
  <c r="GZ78" i="4" s="1"/>
  <c r="AK78" i="4"/>
  <c r="CA78" i="4" s="1"/>
  <c r="GY78" i="4" s="1"/>
  <c r="AJ78" i="4"/>
  <c r="BZ78" i="4" s="1"/>
  <c r="GX78" i="4" s="1"/>
  <c r="AI78" i="4"/>
  <c r="BY78" i="4" s="1"/>
  <c r="GW78" i="4" s="1"/>
  <c r="AH78" i="4"/>
  <c r="BX78" i="4" s="1"/>
  <c r="AG78" i="4"/>
  <c r="BW78" i="4" s="1"/>
  <c r="GU78" i="4" s="1"/>
  <c r="AF78" i="4"/>
  <c r="BV78" i="4" s="1"/>
  <c r="GT78" i="4" s="1"/>
  <c r="AE78" i="4"/>
  <c r="BU78" i="4" s="1"/>
  <c r="GS78" i="4" s="1"/>
  <c r="AD78" i="4"/>
  <c r="BT78" i="4" s="1"/>
  <c r="GR78" i="4" s="1"/>
  <c r="AC78" i="4"/>
  <c r="BS78" i="4" s="1"/>
  <c r="GQ78" i="4" s="1"/>
  <c r="AB78" i="4"/>
  <c r="BR78" i="4" s="1"/>
  <c r="GP78" i="4" s="1"/>
  <c r="AT77" i="4"/>
  <c r="CJ77" i="4" s="1"/>
  <c r="HH77" i="4" s="1"/>
  <c r="AS77" i="4"/>
  <c r="CI77" i="4" s="1"/>
  <c r="HG77" i="4" s="1"/>
  <c r="AR77" i="4"/>
  <c r="CH77" i="4" s="1"/>
  <c r="HF77" i="4" s="1"/>
  <c r="AQ77" i="4"/>
  <c r="CG77" i="4" s="1"/>
  <c r="HE77" i="4" s="1"/>
  <c r="AP77" i="4"/>
  <c r="CF77" i="4" s="1"/>
  <c r="HD77" i="4" s="1"/>
  <c r="AO77" i="4"/>
  <c r="CE77" i="4" s="1"/>
  <c r="AN77" i="4"/>
  <c r="CD77" i="4" s="1"/>
  <c r="HB77" i="4" s="1"/>
  <c r="AM77" i="4"/>
  <c r="CC77" i="4" s="1"/>
  <c r="HA77" i="4" s="1"/>
  <c r="AL77" i="4"/>
  <c r="CB77" i="4" s="1"/>
  <c r="GZ77" i="4" s="1"/>
  <c r="AK77" i="4"/>
  <c r="CA77" i="4" s="1"/>
  <c r="AJ77" i="4"/>
  <c r="BZ77" i="4" s="1"/>
  <c r="GX77" i="4" s="1"/>
  <c r="AI77" i="4"/>
  <c r="BY77" i="4" s="1"/>
  <c r="GW77" i="4" s="1"/>
  <c r="AH77" i="4"/>
  <c r="BX77" i="4" s="1"/>
  <c r="GV77" i="4" s="1"/>
  <c r="AG77" i="4"/>
  <c r="BW77" i="4" s="1"/>
  <c r="GU77" i="4" s="1"/>
  <c r="AF77" i="4"/>
  <c r="BV77" i="4" s="1"/>
  <c r="GT77" i="4" s="1"/>
  <c r="AE77" i="4"/>
  <c r="BU77" i="4" s="1"/>
  <c r="GS77" i="4" s="1"/>
  <c r="AD77" i="4"/>
  <c r="BT77" i="4" s="1"/>
  <c r="GR77" i="4" s="1"/>
  <c r="AC77" i="4"/>
  <c r="BS77" i="4" s="1"/>
  <c r="GQ77" i="4" s="1"/>
  <c r="AB77" i="4"/>
  <c r="BR77" i="4" s="1"/>
  <c r="GP77" i="4" s="1"/>
  <c r="AT60" i="4"/>
  <c r="CJ60" i="4" s="1"/>
  <c r="HH60" i="4" s="1"/>
  <c r="AS60" i="4"/>
  <c r="CI60" i="4" s="1"/>
  <c r="HG60" i="4" s="1"/>
  <c r="AR60" i="4"/>
  <c r="CH60" i="4" s="1"/>
  <c r="HF60" i="4" s="1"/>
  <c r="AQ60" i="4"/>
  <c r="CG60" i="4" s="1"/>
  <c r="HE60" i="4" s="1"/>
  <c r="AP60" i="4"/>
  <c r="CF60" i="4" s="1"/>
  <c r="HD60" i="4" s="1"/>
  <c r="AO60" i="4"/>
  <c r="CE60" i="4" s="1"/>
  <c r="HC60" i="4" s="1"/>
  <c r="AN60" i="4"/>
  <c r="CD60" i="4" s="1"/>
  <c r="AM60" i="4"/>
  <c r="CC60" i="4" s="1"/>
  <c r="HA60" i="4" s="1"/>
  <c r="AL60" i="4"/>
  <c r="CB60" i="4" s="1"/>
  <c r="GZ60" i="4" s="1"/>
  <c r="AK60" i="4"/>
  <c r="CA60" i="4" s="1"/>
  <c r="GY60" i="4" s="1"/>
  <c r="AJ60" i="4"/>
  <c r="BZ60" i="4" s="1"/>
  <c r="GX60" i="4" s="1"/>
  <c r="AI60" i="4"/>
  <c r="BY60" i="4" s="1"/>
  <c r="GW60" i="4" s="1"/>
  <c r="AH60" i="4"/>
  <c r="BX60" i="4" s="1"/>
  <c r="GV60" i="4" s="1"/>
  <c r="AG60" i="4"/>
  <c r="BW60" i="4" s="1"/>
  <c r="GU60" i="4" s="1"/>
  <c r="AF60" i="4"/>
  <c r="BV60" i="4" s="1"/>
  <c r="AE60" i="4"/>
  <c r="BU60" i="4" s="1"/>
  <c r="GS60" i="4" s="1"/>
  <c r="AD60" i="4"/>
  <c r="BT60" i="4" s="1"/>
  <c r="GR60" i="4" s="1"/>
  <c r="AC60" i="4"/>
  <c r="BS60" i="4" s="1"/>
  <c r="GQ60" i="4" s="1"/>
  <c r="AB60" i="4"/>
  <c r="AT153" i="4"/>
  <c r="CJ153" i="4" s="1"/>
  <c r="HH153" i="4" s="1"/>
  <c r="AS153" i="4"/>
  <c r="CI153" i="4" s="1"/>
  <c r="HG153" i="4" s="1"/>
  <c r="AR153" i="4"/>
  <c r="CH153" i="4" s="1"/>
  <c r="HF153" i="4" s="1"/>
  <c r="AQ153" i="4"/>
  <c r="CG153" i="4" s="1"/>
  <c r="HE153" i="4" s="1"/>
  <c r="AP153" i="4"/>
  <c r="CF153" i="4" s="1"/>
  <c r="HD153" i="4" s="1"/>
  <c r="AO153" i="4"/>
  <c r="CE153" i="4" s="1"/>
  <c r="HC153" i="4" s="1"/>
  <c r="AN153" i="4"/>
  <c r="CD153" i="4" s="1"/>
  <c r="HB153" i="4" s="1"/>
  <c r="AM153" i="4"/>
  <c r="CC153" i="4" s="1"/>
  <c r="AL153" i="4"/>
  <c r="CB153" i="4" s="1"/>
  <c r="GZ153" i="4" s="1"/>
  <c r="AK153" i="4"/>
  <c r="CA153" i="4" s="1"/>
  <c r="GY153" i="4" s="1"/>
  <c r="AJ153" i="4"/>
  <c r="BZ153" i="4" s="1"/>
  <c r="GX153" i="4" s="1"/>
  <c r="AI153" i="4"/>
  <c r="BY153" i="4" s="1"/>
  <c r="GW153" i="4" s="1"/>
  <c r="AH153" i="4"/>
  <c r="BX153" i="4" s="1"/>
  <c r="GV153" i="4" s="1"/>
  <c r="AG153" i="4"/>
  <c r="BW153" i="4" s="1"/>
  <c r="GU153" i="4" s="1"/>
  <c r="AF153" i="4"/>
  <c r="BV153" i="4" s="1"/>
  <c r="GT153" i="4" s="1"/>
  <c r="AE153" i="4"/>
  <c r="AD153" i="4"/>
  <c r="BT153" i="4" s="1"/>
  <c r="GR153" i="4" s="1"/>
  <c r="AC153" i="4"/>
  <c r="BS153" i="4" s="1"/>
  <c r="GQ153" i="4" s="1"/>
  <c r="AB153" i="4"/>
  <c r="BR153" i="4" s="1"/>
  <c r="GP153" i="4" s="1"/>
  <c r="AT3" i="4"/>
  <c r="CJ3" i="4" s="1"/>
  <c r="HH3" i="4" s="1"/>
  <c r="AS3" i="4"/>
  <c r="CI3" i="4" s="1"/>
  <c r="HG3" i="4" s="1"/>
  <c r="AR3" i="4"/>
  <c r="CH3" i="4" s="1"/>
  <c r="HF3" i="4" s="1"/>
  <c r="AQ3" i="4"/>
  <c r="CG3" i="4" s="1"/>
  <c r="HE3" i="4" s="1"/>
  <c r="AP3" i="4"/>
  <c r="CF3" i="4" s="1"/>
  <c r="HD3" i="4" s="1"/>
  <c r="AO3" i="4"/>
  <c r="CE3" i="4" s="1"/>
  <c r="HC3" i="4" s="1"/>
  <c r="AN3" i="4"/>
  <c r="CD3" i="4" s="1"/>
  <c r="HB3" i="4" s="1"/>
  <c r="AM3" i="4"/>
  <c r="CC3" i="4" s="1"/>
  <c r="HA3" i="4" s="1"/>
  <c r="AL3" i="4"/>
  <c r="CB3" i="4" s="1"/>
  <c r="AK3" i="4"/>
  <c r="CA3" i="4" s="1"/>
  <c r="GY3" i="4" s="1"/>
  <c r="AJ3" i="4"/>
  <c r="BZ3" i="4" s="1"/>
  <c r="GX3" i="4" s="1"/>
  <c r="AI3" i="4"/>
  <c r="BY3" i="4" s="1"/>
  <c r="GW3" i="4" s="1"/>
  <c r="AH3" i="4"/>
  <c r="BX3" i="4" s="1"/>
  <c r="GV3" i="4" s="1"/>
  <c r="AG3" i="4"/>
  <c r="BW3" i="4" s="1"/>
  <c r="GU3" i="4" s="1"/>
  <c r="AF3" i="4"/>
  <c r="BV3" i="4" s="1"/>
  <c r="GT3" i="4" s="1"/>
  <c r="AE3" i="4"/>
  <c r="BU3" i="4" s="1"/>
  <c r="GS3" i="4" s="1"/>
  <c r="AD3" i="4"/>
  <c r="BT3" i="4" s="1"/>
  <c r="AC3" i="4"/>
  <c r="BS3" i="4" s="1"/>
  <c r="GQ3" i="4" s="1"/>
  <c r="AB3" i="4"/>
  <c r="BR3" i="4" s="1"/>
  <c r="GP3" i="4" s="1"/>
  <c r="AT12" i="4"/>
  <c r="CJ12" i="4" s="1"/>
  <c r="HH12" i="4" s="1"/>
  <c r="AS12" i="4"/>
  <c r="CI12" i="4" s="1"/>
  <c r="HG12" i="4" s="1"/>
  <c r="AR12" i="4"/>
  <c r="CH12" i="4" s="1"/>
  <c r="HF12" i="4" s="1"/>
  <c r="AQ12" i="4"/>
  <c r="CG12" i="4" s="1"/>
  <c r="HE12" i="4" s="1"/>
  <c r="AP12" i="4"/>
  <c r="CF12" i="4" s="1"/>
  <c r="HD12" i="4" s="1"/>
  <c r="AO12" i="4"/>
  <c r="CE12" i="4" s="1"/>
  <c r="HC12" i="4" s="1"/>
  <c r="AN12" i="4"/>
  <c r="CD12" i="4" s="1"/>
  <c r="HB12" i="4" s="1"/>
  <c r="AM12" i="4"/>
  <c r="CC12" i="4" s="1"/>
  <c r="HA12" i="4" s="1"/>
  <c r="AL12" i="4"/>
  <c r="CB12" i="4" s="1"/>
  <c r="GZ12" i="4" s="1"/>
  <c r="AK12" i="4"/>
  <c r="CA12" i="4" s="1"/>
  <c r="GY12" i="4" s="1"/>
  <c r="AJ12" i="4"/>
  <c r="BZ12" i="4" s="1"/>
  <c r="GX12" i="4" s="1"/>
  <c r="AI12" i="4"/>
  <c r="BY12" i="4" s="1"/>
  <c r="GW12" i="4" s="1"/>
  <c r="AH12" i="4"/>
  <c r="BX12" i="4" s="1"/>
  <c r="GV12" i="4" s="1"/>
  <c r="AG12" i="4"/>
  <c r="BW12" i="4" s="1"/>
  <c r="GU12" i="4" s="1"/>
  <c r="AF12" i="4"/>
  <c r="BV12" i="4" s="1"/>
  <c r="GT12" i="4" s="1"/>
  <c r="AE12" i="4"/>
  <c r="BU12" i="4" s="1"/>
  <c r="GS12" i="4" s="1"/>
  <c r="AD12" i="4"/>
  <c r="BT12" i="4" s="1"/>
  <c r="GR12" i="4" s="1"/>
  <c r="AC12" i="4"/>
  <c r="AB12" i="4"/>
  <c r="BR12" i="4" s="1"/>
  <c r="GP12" i="4" s="1"/>
  <c r="AT10" i="4"/>
  <c r="CJ10" i="4" s="1"/>
  <c r="HH10" i="4" s="1"/>
  <c r="AS10" i="4"/>
  <c r="CI10" i="4" s="1"/>
  <c r="HG10" i="4" s="1"/>
  <c r="AR10" i="4"/>
  <c r="CH10" i="4" s="1"/>
  <c r="HF10" i="4" s="1"/>
  <c r="AQ10" i="4"/>
  <c r="CG10" i="4" s="1"/>
  <c r="HE10" i="4" s="1"/>
  <c r="AP10" i="4"/>
  <c r="CF10" i="4" s="1"/>
  <c r="HD10" i="4" s="1"/>
  <c r="AO10" i="4"/>
  <c r="CE10" i="4" s="1"/>
  <c r="HC10" i="4" s="1"/>
  <c r="AN10" i="4"/>
  <c r="CD10" i="4" s="1"/>
  <c r="AM10" i="4"/>
  <c r="CC10" i="4" s="1"/>
  <c r="HA10" i="4" s="1"/>
  <c r="AL10" i="4"/>
  <c r="CB10" i="4" s="1"/>
  <c r="GZ10" i="4" s="1"/>
  <c r="AK10" i="4"/>
  <c r="CA10" i="4" s="1"/>
  <c r="GY10" i="4" s="1"/>
  <c r="AJ10" i="4"/>
  <c r="BZ10" i="4" s="1"/>
  <c r="GX10" i="4" s="1"/>
  <c r="AI10" i="4"/>
  <c r="BY10" i="4" s="1"/>
  <c r="GW10" i="4" s="1"/>
  <c r="AH10" i="4"/>
  <c r="BX10" i="4" s="1"/>
  <c r="GV10" i="4" s="1"/>
  <c r="AG10" i="4"/>
  <c r="BW10" i="4" s="1"/>
  <c r="GU10" i="4" s="1"/>
  <c r="AF10" i="4"/>
  <c r="BV10" i="4" s="1"/>
  <c r="GT10" i="4" s="1"/>
  <c r="AE10" i="4"/>
  <c r="BU10" i="4" s="1"/>
  <c r="GS10" i="4" s="1"/>
  <c r="AD10" i="4"/>
  <c r="BT10" i="4" s="1"/>
  <c r="GR10" i="4" s="1"/>
  <c r="AC10" i="4"/>
  <c r="BS10" i="4" s="1"/>
  <c r="GQ10" i="4" s="1"/>
  <c r="AB10" i="4"/>
  <c r="AT15" i="4"/>
  <c r="CJ15" i="4" s="1"/>
  <c r="HH15" i="4" s="1"/>
  <c r="AS15" i="4"/>
  <c r="CI15" i="4" s="1"/>
  <c r="HG15" i="4" s="1"/>
  <c r="AR15" i="4"/>
  <c r="CH15" i="4" s="1"/>
  <c r="HF15" i="4" s="1"/>
  <c r="AQ15" i="4"/>
  <c r="CG15" i="4" s="1"/>
  <c r="HE15" i="4" s="1"/>
  <c r="AP15" i="4"/>
  <c r="CF15" i="4" s="1"/>
  <c r="HD15" i="4" s="1"/>
  <c r="AO15" i="4"/>
  <c r="CE15" i="4" s="1"/>
  <c r="HC15" i="4" s="1"/>
  <c r="AN15" i="4"/>
  <c r="CD15" i="4" s="1"/>
  <c r="HB15" i="4" s="1"/>
  <c r="AM15" i="4"/>
  <c r="CC15" i="4" s="1"/>
  <c r="HA15" i="4" s="1"/>
  <c r="AL15" i="4"/>
  <c r="CB15" i="4" s="1"/>
  <c r="GZ15" i="4" s="1"/>
  <c r="AK15" i="4"/>
  <c r="CA15" i="4" s="1"/>
  <c r="GY15" i="4" s="1"/>
  <c r="AJ15" i="4"/>
  <c r="BZ15" i="4" s="1"/>
  <c r="GX15" i="4" s="1"/>
  <c r="AI15" i="4"/>
  <c r="BY15" i="4" s="1"/>
  <c r="GW15" i="4" s="1"/>
  <c r="AH15" i="4"/>
  <c r="BX15" i="4" s="1"/>
  <c r="GV15" i="4" s="1"/>
  <c r="AG15" i="4"/>
  <c r="BW15" i="4" s="1"/>
  <c r="GU15" i="4" s="1"/>
  <c r="AF15" i="4"/>
  <c r="BV15" i="4" s="1"/>
  <c r="GT15" i="4" s="1"/>
  <c r="AE15" i="4"/>
  <c r="AD15" i="4"/>
  <c r="BT15" i="4" s="1"/>
  <c r="GR15" i="4" s="1"/>
  <c r="AC15" i="4"/>
  <c r="BS15" i="4" s="1"/>
  <c r="GQ15" i="4" s="1"/>
  <c r="AB15" i="4"/>
  <c r="BR15" i="4" s="1"/>
  <c r="GP15" i="4" s="1"/>
  <c r="AT121" i="4"/>
  <c r="CJ121" i="4" s="1"/>
  <c r="HH121" i="4" s="1"/>
  <c r="AS121" i="4"/>
  <c r="CI121" i="4" s="1"/>
  <c r="HG121" i="4" s="1"/>
  <c r="AR121" i="4"/>
  <c r="CH121" i="4" s="1"/>
  <c r="HF121" i="4" s="1"/>
  <c r="AQ121" i="4"/>
  <c r="CG121" i="4" s="1"/>
  <c r="HE121" i="4" s="1"/>
  <c r="AP121" i="4"/>
  <c r="CF121" i="4" s="1"/>
  <c r="HD121" i="4" s="1"/>
  <c r="AO121" i="4"/>
  <c r="CE121" i="4" s="1"/>
  <c r="HC121" i="4" s="1"/>
  <c r="AN121" i="4"/>
  <c r="CD121" i="4" s="1"/>
  <c r="HB121" i="4" s="1"/>
  <c r="AM121" i="4"/>
  <c r="CC121" i="4" s="1"/>
  <c r="HA121" i="4" s="1"/>
  <c r="AL121" i="4"/>
  <c r="CB121" i="4" s="1"/>
  <c r="GZ121" i="4" s="1"/>
  <c r="AK121" i="4"/>
  <c r="CA121" i="4" s="1"/>
  <c r="GY121" i="4" s="1"/>
  <c r="AJ121" i="4"/>
  <c r="BZ121" i="4" s="1"/>
  <c r="GX121" i="4" s="1"/>
  <c r="AI121" i="4"/>
  <c r="BY121" i="4" s="1"/>
  <c r="GW121" i="4" s="1"/>
  <c r="AH121" i="4"/>
  <c r="BX121" i="4" s="1"/>
  <c r="GV121" i="4" s="1"/>
  <c r="AG121" i="4"/>
  <c r="BW121" i="4" s="1"/>
  <c r="GU121" i="4" s="1"/>
  <c r="AF121" i="4"/>
  <c r="BV121" i="4" s="1"/>
  <c r="GT121" i="4" s="1"/>
  <c r="AE121" i="4"/>
  <c r="BU121" i="4" s="1"/>
  <c r="GS121" i="4" s="1"/>
  <c r="AD121" i="4"/>
  <c r="AC121" i="4"/>
  <c r="BS121" i="4" s="1"/>
  <c r="GQ121" i="4" s="1"/>
  <c r="AB121" i="4"/>
  <c r="BR121" i="4" s="1"/>
  <c r="GP121" i="4" s="1"/>
  <c r="AT172" i="4"/>
  <c r="CJ172" i="4" s="1"/>
  <c r="HH172" i="4" s="1"/>
  <c r="AS172" i="4"/>
  <c r="CI172" i="4" s="1"/>
  <c r="HG172" i="4" s="1"/>
  <c r="AR172" i="4"/>
  <c r="CH172" i="4" s="1"/>
  <c r="HF172" i="4" s="1"/>
  <c r="AQ172" i="4"/>
  <c r="CG172" i="4" s="1"/>
  <c r="HE172" i="4" s="1"/>
  <c r="AP172" i="4"/>
  <c r="CF172" i="4" s="1"/>
  <c r="HD172" i="4" s="1"/>
  <c r="AO172" i="4"/>
  <c r="CE172" i="4" s="1"/>
  <c r="AN172" i="4"/>
  <c r="CD172" i="4" s="1"/>
  <c r="HB172" i="4" s="1"/>
  <c r="AM172" i="4"/>
  <c r="CC172" i="4" s="1"/>
  <c r="HA172" i="4" s="1"/>
  <c r="AL172" i="4"/>
  <c r="CB172" i="4" s="1"/>
  <c r="GZ172" i="4" s="1"/>
  <c r="AK172" i="4"/>
  <c r="CA172" i="4" s="1"/>
  <c r="GY172" i="4" s="1"/>
  <c r="AJ172" i="4"/>
  <c r="BZ172" i="4" s="1"/>
  <c r="GX172" i="4" s="1"/>
  <c r="AI172" i="4"/>
  <c r="BY172" i="4" s="1"/>
  <c r="GW172" i="4" s="1"/>
  <c r="AH172" i="4"/>
  <c r="BX172" i="4" s="1"/>
  <c r="GV172" i="4" s="1"/>
  <c r="AG172" i="4"/>
  <c r="BW172" i="4" s="1"/>
  <c r="GU172" i="4" s="1"/>
  <c r="AF172" i="4"/>
  <c r="BV172" i="4" s="1"/>
  <c r="GT172" i="4" s="1"/>
  <c r="AE172" i="4"/>
  <c r="BU172" i="4" s="1"/>
  <c r="GS172" i="4" s="1"/>
  <c r="AD172" i="4"/>
  <c r="BT172" i="4" s="1"/>
  <c r="GR172" i="4" s="1"/>
  <c r="AC172" i="4"/>
  <c r="AB172" i="4"/>
  <c r="BR172" i="4" s="1"/>
  <c r="GP172" i="4" s="1"/>
  <c r="AT72" i="4"/>
  <c r="CJ72" i="4" s="1"/>
  <c r="HH72" i="4" s="1"/>
  <c r="AS72" i="4"/>
  <c r="CI72" i="4" s="1"/>
  <c r="HG72" i="4" s="1"/>
  <c r="AR72" i="4"/>
  <c r="CH72" i="4" s="1"/>
  <c r="HF72" i="4" s="1"/>
  <c r="AQ72" i="4"/>
  <c r="CG72" i="4" s="1"/>
  <c r="HE72" i="4" s="1"/>
  <c r="AP72" i="4"/>
  <c r="CF72" i="4" s="1"/>
  <c r="HD72" i="4" s="1"/>
  <c r="AO72" i="4"/>
  <c r="CE72" i="4" s="1"/>
  <c r="HC72" i="4" s="1"/>
  <c r="AN72" i="4"/>
  <c r="CD72" i="4" s="1"/>
  <c r="HB72" i="4" s="1"/>
  <c r="AM72" i="4"/>
  <c r="CC72" i="4" s="1"/>
  <c r="HA72" i="4" s="1"/>
  <c r="AL72" i="4"/>
  <c r="CB72" i="4" s="1"/>
  <c r="GZ72" i="4" s="1"/>
  <c r="AK72" i="4"/>
  <c r="CA72" i="4" s="1"/>
  <c r="GY72" i="4" s="1"/>
  <c r="AJ72" i="4"/>
  <c r="BZ72" i="4" s="1"/>
  <c r="GX72" i="4" s="1"/>
  <c r="AI72" i="4"/>
  <c r="BY72" i="4" s="1"/>
  <c r="GW72" i="4" s="1"/>
  <c r="AH72" i="4"/>
  <c r="BX72" i="4" s="1"/>
  <c r="GV72" i="4" s="1"/>
  <c r="AG72" i="4"/>
  <c r="BW72" i="4" s="1"/>
  <c r="GU72" i="4" s="1"/>
  <c r="AF72" i="4"/>
  <c r="BV72" i="4" s="1"/>
  <c r="GT72" i="4" s="1"/>
  <c r="AE72" i="4"/>
  <c r="BU72" i="4" s="1"/>
  <c r="GS72" i="4" s="1"/>
  <c r="AD72" i="4"/>
  <c r="BT72" i="4" s="1"/>
  <c r="GR72" i="4" s="1"/>
  <c r="AC72" i="4"/>
  <c r="BS72" i="4" s="1"/>
  <c r="GQ72" i="4" s="1"/>
  <c r="AB72" i="4"/>
  <c r="AT182" i="4"/>
  <c r="CJ182" i="4" s="1"/>
  <c r="HH182" i="4" s="1"/>
  <c r="AS182" i="4"/>
  <c r="CI182" i="4" s="1"/>
  <c r="HG182" i="4" s="1"/>
  <c r="AR182" i="4"/>
  <c r="CH182" i="4" s="1"/>
  <c r="HF182" i="4" s="1"/>
  <c r="AQ182" i="4"/>
  <c r="CG182" i="4" s="1"/>
  <c r="HE182" i="4" s="1"/>
  <c r="AP182" i="4"/>
  <c r="CF182" i="4" s="1"/>
  <c r="HD182" i="4" s="1"/>
  <c r="AO182" i="4"/>
  <c r="CE182" i="4" s="1"/>
  <c r="HC182" i="4" s="1"/>
  <c r="AN182" i="4"/>
  <c r="CD182" i="4" s="1"/>
  <c r="HB182" i="4" s="1"/>
  <c r="AM182" i="4"/>
  <c r="CC182" i="4" s="1"/>
  <c r="HA182" i="4" s="1"/>
  <c r="AL182" i="4"/>
  <c r="CB182" i="4" s="1"/>
  <c r="GZ182" i="4" s="1"/>
  <c r="AK182" i="4"/>
  <c r="CA182" i="4" s="1"/>
  <c r="GY182" i="4" s="1"/>
  <c r="AJ182" i="4"/>
  <c r="BZ182" i="4" s="1"/>
  <c r="GX182" i="4" s="1"/>
  <c r="AI182" i="4"/>
  <c r="BY182" i="4" s="1"/>
  <c r="GW182" i="4" s="1"/>
  <c r="AH182" i="4"/>
  <c r="BX182" i="4" s="1"/>
  <c r="GV182" i="4" s="1"/>
  <c r="AG182" i="4"/>
  <c r="BW182" i="4" s="1"/>
  <c r="GU182" i="4" s="1"/>
  <c r="AF182" i="4"/>
  <c r="BV182" i="4" s="1"/>
  <c r="GT182" i="4" s="1"/>
  <c r="AE182" i="4"/>
  <c r="AD182" i="4"/>
  <c r="BT182" i="4" s="1"/>
  <c r="GR182" i="4" s="1"/>
  <c r="AC182" i="4"/>
  <c r="BS182" i="4" s="1"/>
  <c r="GQ182" i="4" s="1"/>
  <c r="AB182" i="4"/>
  <c r="BR182" i="4" s="1"/>
  <c r="GP182" i="4" s="1"/>
  <c r="AT169" i="4"/>
  <c r="CJ169" i="4" s="1"/>
  <c r="HH169" i="4" s="1"/>
  <c r="AS169" i="4"/>
  <c r="CI169" i="4" s="1"/>
  <c r="HG169" i="4" s="1"/>
  <c r="AR169" i="4"/>
  <c r="CH169" i="4" s="1"/>
  <c r="HF169" i="4" s="1"/>
  <c r="AQ169" i="4"/>
  <c r="CG169" i="4" s="1"/>
  <c r="HE169" i="4" s="1"/>
  <c r="AP169" i="4"/>
  <c r="CF169" i="4" s="1"/>
  <c r="HD169" i="4" s="1"/>
  <c r="AO169" i="4"/>
  <c r="CE169" i="4" s="1"/>
  <c r="HC169" i="4" s="1"/>
  <c r="AN169" i="4"/>
  <c r="CD169" i="4" s="1"/>
  <c r="HB169" i="4" s="1"/>
  <c r="AM169" i="4"/>
  <c r="CC169" i="4" s="1"/>
  <c r="HA169" i="4" s="1"/>
  <c r="AL169" i="4"/>
  <c r="CB169" i="4" s="1"/>
  <c r="GZ169" i="4" s="1"/>
  <c r="AK169" i="4"/>
  <c r="CA169" i="4" s="1"/>
  <c r="GY169" i="4" s="1"/>
  <c r="AJ169" i="4"/>
  <c r="BZ169" i="4" s="1"/>
  <c r="GX169" i="4" s="1"/>
  <c r="AI169" i="4"/>
  <c r="BY169" i="4" s="1"/>
  <c r="GW169" i="4" s="1"/>
  <c r="AH169" i="4"/>
  <c r="BX169" i="4" s="1"/>
  <c r="GV169" i="4" s="1"/>
  <c r="AG169" i="4"/>
  <c r="BW169" i="4" s="1"/>
  <c r="GU169" i="4" s="1"/>
  <c r="AF169" i="4"/>
  <c r="BV169" i="4" s="1"/>
  <c r="GT169" i="4" s="1"/>
  <c r="AE169" i="4"/>
  <c r="BU169" i="4" s="1"/>
  <c r="GS169" i="4" s="1"/>
  <c r="AD169" i="4"/>
  <c r="AC169" i="4"/>
  <c r="BS169" i="4" s="1"/>
  <c r="GQ169" i="4" s="1"/>
  <c r="AB169" i="4"/>
  <c r="BR169" i="4" s="1"/>
  <c r="GP169" i="4" s="1"/>
  <c r="AT132" i="4"/>
  <c r="CJ132" i="4" s="1"/>
  <c r="HH132" i="4" s="1"/>
  <c r="AS132" i="4"/>
  <c r="CI132" i="4" s="1"/>
  <c r="HG132" i="4" s="1"/>
  <c r="AR132" i="4"/>
  <c r="CH132" i="4" s="1"/>
  <c r="HF132" i="4" s="1"/>
  <c r="AQ132" i="4"/>
  <c r="CG132" i="4" s="1"/>
  <c r="HE132" i="4" s="1"/>
  <c r="AP132" i="4"/>
  <c r="CF132" i="4" s="1"/>
  <c r="HD132" i="4" s="1"/>
  <c r="AO132" i="4"/>
  <c r="CE132" i="4" s="1"/>
  <c r="HC132" i="4" s="1"/>
  <c r="AN132" i="4"/>
  <c r="CD132" i="4" s="1"/>
  <c r="HB132" i="4" s="1"/>
  <c r="AM132" i="4"/>
  <c r="CC132" i="4" s="1"/>
  <c r="HA132" i="4" s="1"/>
  <c r="AL132" i="4"/>
  <c r="CB132" i="4" s="1"/>
  <c r="GZ132" i="4" s="1"/>
  <c r="AK132" i="4"/>
  <c r="CA132" i="4" s="1"/>
  <c r="GY132" i="4" s="1"/>
  <c r="AJ132" i="4"/>
  <c r="BZ132" i="4" s="1"/>
  <c r="GX132" i="4" s="1"/>
  <c r="AI132" i="4"/>
  <c r="BY132" i="4" s="1"/>
  <c r="GW132" i="4" s="1"/>
  <c r="AH132" i="4"/>
  <c r="BX132" i="4" s="1"/>
  <c r="GV132" i="4" s="1"/>
  <c r="AG132" i="4"/>
  <c r="BW132" i="4" s="1"/>
  <c r="GU132" i="4" s="1"/>
  <c r="AF132" i="4"/>
  <c r="BV132" i="4" s="1"/>
  <c r="GT132" i="4" s="1"/>
  <c r="AE132" i="4"/>
  <c r="BU132" i="4" s="1"/>
  <c r="GS132" i="4" s="1"/>
  <c r="AD132" i="4"/>
  <c r="BT132" i="4" s="1"/>
  <c r="GR132" i="4" s="1"/>
  <c r="AC132" i="4"/>
  <c r="BS132" i="4" s="1"/>
  <c r="GQ132" i="4" s="1"/>
  <c r="AB132" i="4"/>
  <c r="BR132" i="4" s="1"/>
  <c r="GP132" i="4" s="1"/>
  <c r="AT91" i="4"/>
  <c r="CJ91" i="4" s="1"/>
  <c r="HH91" i="4" s="1"/>
  <c r="AS91" i="4"/>
  <c r="CI91" i="4" s="1"/>
  <c r="HG91" i="4" s="1"/>
  <c r="AR91" i="4"/>
  <c r="CH91" i="4" s="1"/>
  <c r="HF91" i="4" s="1"/>
  <c r="AQ91" i="4"/>
  <c r="CG91" i="4" s="1"/>
  <c r="HE91" i="4" s="1"/>
  <c r="AP91" i="4"/>
  <c r="CF91" i="4" s="1"/>
  <c r="HD91" i="4" s="1"/>
  <c r="AO91" i="4"/>
  <c r="CE91" i="4" s="1"/>
  <c r="HC91" i="4" s="1"/>
  <c r="AN91" i="4"/>
  <c r="CD91" i="4" s="1"/>
  <c r="HB91" i="4" s="1"/>
  <c r="AM91" i="4"/>
  <c r="CC91" i="4" s="1"/>
  <c r="HA91" i="4" s="1"/>
  <c r="AL91" i="4"/>
  <c r="CB91" i="4" s="1"/>
  <c r="GZ91" i="4" s="1"/>
  <c r="AK91" i="4"/>
  <c r="CA91" i="4" s="1"/>
  <c r="GY91" i="4" s="1"/>
  <c r="AJ91" i="4"/>
  <c r="BZ91" i="4" s="1"/>
  <c r="GX91" i="4" s="1"/>
  <c r="AI91" i="4"/>
  <c r="BY91" i="4" s="1"/>
  <c r="GW91" i="4" s="1"/>
  <c r="AH91" i="4"/>
  <c r="BX91" i="4" s="1"/>
  <c r="GV91" i="4" s="1"/>
  <c r="AG91" i="4"/>
  <c r="BW91" i="4" s="1"/>
  <c r="GU91" i="4" s="1"/>
  <c r="AF91" i="4"/>
  <c r="BV91" i="4" s="1"/>
  <c r="GT91" i="4" s="1"/>
  <c r="AE91" i="4"/>
  <c r="BU91" i="4" s="1"/>
  <c r="GS91" i="4" s="1"/>
  <c r="AD91" i="4"/>
  <c r="BT91" i="4" s="1"/>
  <c r="GR91" i="4" s="1"/>
  <c r="AC91" i="4"/>
  <c r="BS91" i="4" s="1"/>
  <c r="GQ91" i="4" s="1"/>
  <c r="AB91" i="4"/>
  <c r="BR91" i="4" s="1"/>
  <c r="GP91" i="4" s="1"/>
  <c r="AT89" i="4"/>
  <c r="CJ89" i="4" s="1"/>
  <c r="HH89" i="4" s="1"/>
  <c r="AS89" i="4"/>
  <c r="CI89" i="4" s="1"/>
  <c r="HG89" i="4" s="1"/>
  <c r="AR89" i="4"/>
  <c r="CH89" i="4" s="1"/>
  <c r="HF89" i="4" s="1"/>
  <c r="AQ89" i="4"/>
  <c r="CG89" i="4" s="1"/>
  <c r="HE89" i="4" s="1"/>
  <c r="AP89" i="4"/>
  <c r="CF89" i="4" s="1"/>
  <c r="HD89" i="4" s="1"/>
  <c r="AO89" i="4"/>
  <c r="CE89" i="4" s="1"/>
  <c r="HC89" i="4" s="1"/>
  <c r="AN89" i="4"/>
  <c r="CD89" i="4" s="1"/>
  <c r="HB89" i="4" s="1"/>
  <c r="AM89" i="4"/>
  <c r="CC89" i="4" s="1"/>
  <c r="HA89" i="4" s="1"/>
  <c r="AL89" i="4"/>
  <c r="CB89" i="4" s="1"/>
  <c r="GZ89" i="4" s="1"/>
  <c r="AK89" i="4"/>
  <c r="CA89" i="4" s="1"/>
  <c r="GY89" i="4" s="1"/>
  <c r="AJ89" i="4"/>
  <c r="BZ89" i="4" s="1"/>
  <c r="GX89" i="4" s="1"/>
  <c r="AI89" i="4"/>
  <c r="BY89" i="4" s="1"/>
  <c r="GW89" i="4" s="1"/>
  <c r="AH89" i="4"/>
  <c r="BX89" i="4" s="1"/>
  <c r="GV89" i="4" s="1"/>
  <c r="AG89" i="4"/>
  <c r="BW89" i="4" s="1"/>
  <c r="GU89" i="4" s="1"/>
  <c r="AF89" i="4"/>
  <c r="BV89" i="4" s="1"/>
  <c r="GT89" i="4" s="1"/>
  <c r="AE89" i="4"/>
  <c r="AD89" i="4"/>
  <c r="BT89" i="4" s="1"/>
  <c r="GR89" i="4" s="1"/>
  <c r="AC89" i="4"/>
  <c r="BS89" i="4" s="1"/>
  <c r="GQ89" i="4" s="1"/>
  <c r="AB89" i="4"/>
  <c r="BR89" i="4" s="1"/>
  <c r="GP89" i="4" s="1"/>
  <c r="AT25" i="4"/>
  <c r="CJ25" i="4" s="1"/>
  <c r="HH25" i="4" s="1"/>
  <c r="AS25" i="4"/>
  <c r="CI25" i="4" s="1"/>
  <c r="HG25" i="4" s="1"/>
  <c r="AR25" i="4"/>
  <c r="CH25" i="4" s="1"/>
  <c r="HF25" i="4" s="1"/>
  <c r="AQ25" i="4"/>
  <c r="CG25" i="4" s="1"/>
  <c r="HE25" i="4" s="1"/>
  <c r="AP25" i="4"/>
  <c r="CF25" i="4" s="1"/>
  <c r="HD25" i="4" s="1"/>
  <c r="AO25" i="4"/>
  <c r="CE25" i="4" s="1"/>
  <c r="HC25" i="4" s="1"/>
  <c r="AN25" i="4"/>
  <c r="CD25" i="4" s="1"/>
  <c r="HB25" i="4" s="1"/>
  <c r="AM25" i="4"/>
  <c r="CC25" i="4" s="1"/>
  <c r="HA25" i="4" s="1"/>
  <c r="AL25" i="4"/>
  <c r="CB25" i="4" s="1"/>
  <c r="GZ25" i="4" s="1"/>
  <c r="AK25" i="4"/>
  <c r="CA25" i="4" s="1"/>
  <c r="GY25" i="4" s="1"/>
  <c r="AJ25" i="4"/>
  <c r="BZ25" i="4" s="1"/>
  <c r="GX25" i="4" s="1"/>
  <c r="AI25" i="4"/>
  <c r="BY25" i="4" s="1"/>
  <c r="GW25" i="4" s="1"/>
  <c r="AH25" i="4"/>
  <c r="BX25" i="4" s="1"/>
  <c r="GV25" i="4" s="1"/>
  <c r="AG25" i="4"/>
  <c r="BW25" i="4" s="1"/>
  <c r="GU25" i="4" s="1"/>
  <c r="AF25" i="4"/>
  <c r="BV25" i="4" s="1"/>
  <c r="GT25" i="4" s="1"/>
  <c r="AE25" i="4"/>
  <c r="BU25" i="4" s="1"/>
  <c r="GS25" i="4" s="1"/>
  <c r="AD25" i="4"/>
  <c r="BT25" i="4" s="1"/>
  <c r="GR25" i="4" s="1"/>
  <c r="AC25" i="4"/>
  <c r="BS25" i="4" s="1"/>
  <c r="GQ25" i="4" s="1"/>
  <c r="AB25" i="4"/>
  <c r="BR25" i="4" s="1"/>
  <c r="GP25" i="4" s="1"/>
  <c r="AT20" i="4"/>
  <c r="CJ20" i="4" s="1"/>
  <c r="HH20" i="4" s="1"/>
  <c r="AS20" i="4"/>
  <c r="CI20" i="4" s="1"/>
  <c r="HG20" i="4" s="1"/>
  <c r="AR20" i="4"/>
  <c r="CH20" i="4" s="1"/>
  <c r="HF20" i="4" s="1"/>
  <c r="AQ20" i="4"/>
  <c r="CG20" i="4" s="1"/>
  <c r="HE20" i="4" s="1"/>
  <c r="AP20" i="4"/>
  <c r="CF20" i="4" s="1"/>
  <c r="HD20" i="4" s="1"/>
  <c r="AO20" i="4"/>
  <c r="CE20" i="4" s="1"/>
  <c r="HC20" i="4" s="1"/>
  <c r="AN20" i="4"/>
  <c r="CD20" i="4" s="1"/>
  <c r="HB20" i="4" s="1"/>
  <c r="AM20" i="4"/>
  <c r="CC20" i="4" s="1"/>
  <c r="HA20" i="4" s="1"/>
  <c r="AL20" i="4"/>
  <c r="CB20" i="4" s="1"/>
  <c r="GZ20" i="4" s="1"/>
  <c r="AK20" i="4"/>
  <c r="CA20" i="4" s="1"/>
  <c r="GY20" i="4" s="1"/>
  <c r="AJ20" i="4"/>
  <c r="BZ20" i="4" s="1"/>
  <c r="GX20" i="4" s="1"/>
  <c r="AI20" i="4"/>
  <c r="BY20" i="4" s="1"/>
  <c r="GW20" i="4" s="1"/>
  <c r="AH20" i="4"/>
  <c r="BX20" i="4" s="1"/>
  <c r="GV20" i="4" s="1"/>
  <c r="AG20" i="4"/>
  <c r="BW20" i="4" s="1"/>
  <c r="GU20" i="4" s="1"/>
  <c r="AF20" i="4"/>
  <c r="BV20" i="4" s="1"/>
  <c r="GT20" i="4" s="1"/>
  <c r="AE20" i="4"/>
  <c r="BU20" i="4" s="1"/>
  <c r="GS20" i="4" s="1"/>
  <c r="AD20" i="4"/>
  <c r="BT20" i="4" s="1"/>
  <c r="GR20" i="4" s="1"/>
  <c r="AC20" i="4"/>
  <c r="BS20" i="4" s="1"/>
  <c r="GQ20" i="4" s="1"/>
  <c r="AB20" i="4"/>
  <c r="BR20" i="4" s="1"/>
  <c r="GP20" i="4" s="1"/>
  <c r="AT107" i="4"/>
  <c r="CJ107" i="4" s="1"/>
  <c r="HH107" i="4" s="1"/>
  <c r="AS107" i="4"/>
  <c r="CI107" i="4" s="1"/>
  <c r="HG107" i="4" s="1"/>
  <c r="AR107" i="4"/>
  <c r="CH107" i="4" s="1"/>
  <c r="HF107" i="4" s="1"/>
  <c r="AQ107" i="4"/>
  <c r="CG107" i="4" s="1"/>
  <c r="HE107" i="4" s="1"/>
  <c r="AP107" i="4"/>
  <c r="CF107" i="4" s="1"/>
  <c r="HD107" i="4" s="1"/>
  <c r="AO107" i="4"/>
  <c r="CE107" i="4" s="1"/>
  <c r="HC107" i="4" s="1"/>
  <c r="AN107" i="4"/>
  <c r="CD107" i="4" s="1"/>
  <c r="HB107" i="4" s="1"/>
  <c r="AM107" i="4"/>
  <c r="CC107" i="4" s="1"/>
  <c r="HA107" i="4" s="1"/>
  <c r="AL107" i="4"/>
  <c r="CB107" i="4" s="1"/>
  <c r="GZ107" i="4" s="1"/>
  <c r="AK107" i="4"/>
  <c r="CA107" i="4" s="1"/>
  <c r="GY107" i="4" s="1"/>
  <c r="AJ107" i="4"/>
  <c r="BZ107" i="4" s="1"/>
  <c r="GX107" i="4" s="1"/>
  <c r="AI107" i="4"/>
  <c r="BY107" i="4" s="1"/>
  <c r="GW107" i="4" s="1"/>
  <c r="AH107" i="4"/>
  <c r="BX107" i="4" s="1"/>
  <c r="GV107" i="4" s="1"/>
  <c r="AG107" i="4"/>
  <c r="BW107" i="4" s="1"/>
  <c r="GU107" i="4" s="1"/>
  <c r="AF107" i="4"/>
  <c r="BV107" i="4" s="1"/>
  <c r="GT107" i="4" s="1"/>
  <c r="AE107" i="4"/>
  <c r="BU107" i="4" s="1"/>
  <c r="GS107" i="4" s="1"/>
  <c r="AD107" i="4"/>
  <c r="BT107" i="4" s="1"/>
  <c r="GR107" i="4" s="1"/>
  <c r="AC107" i="4"/>
  <c r="BS107" i="4" s="1"/>
  <c r="GQ107" i="4" s="1"/>
  <c r="AB107" i="4"/>
  <c r="BR107" i="4" s="1"/>
  <c r="GP107" i="4" s="1"/>
  <c r="AT118" i="4"/>
  <c r="CJ118" i="4" s="1"/>
  <c r="HH118" i="4" s="1"/>
  <c r="AS118" i="4"/>
  <c r="CI118" i="4" s="1"/>
  <c r="HG118" i="4" s="1"/>
  <c r="AR118" i="4"/>
  <c r="CH118" i="4" s="1"/>
  <c r="AQ118" i="4"/>
  <c r="CG118" i="4" s="1"/>
  <c r="HE118" i="4" s="1"/>
  <c r="AP118" i="4"/>
  <c r="CF118" i="4" s="1"/>
  <c r="HD118" i="4" s="1"/>
  <c r="AO118" i="4"/>
  <c r="CE118" i="4" s="1"/>
  <c r="HC118" i="4" s="1"/>
  <c r="AN118" i="4"/>
  <c r="CD118" i="4" s="1"/>
  <c r="HB118" i="4" s="1"/>
  <c r="AM118" i="4"/>
  <c r="CC118" i="4" s="1"/>
  <c r="HA118" i="4" s="1"/>
  <c r="AL118" i="4"/>
  <c r="CB118" i="4" s="1"/>
  <c r="GZ118" i="4" s="1"/>
  <c r="AK118" i="4"/>
  <c r="CA118" i="4" s="1"/>
  <c r="GY118" i="4" s="1"/>
  <c r="AJ118" i="4"/>
  <c r="BZ118" i="4" s="1"/>
  <c r="GX118" i="4" s="1"/>
  <c r="AI118" i="4"/>
  <c r="BY118" i="4" s="1"/>
  <c r="GW118" i="4" s="1"/>
  <c r="AH118" i="4"/>
  <c r="BX118" i="4" s="1"/>
  <c r="GV118" i="4" s="1"/>
  <c r="AG118" i="4"/>
  <c r="BW118" i="4" s="1"/>
  <c r="GU118" i="4" s="1"/>
  <c r="AF118" i="4"/>
  <c r="BV118" i="4" s="1"/>
  <c r="GT118" i="4" s="1"/>
  <c r="AE118" i="4"/>
  <c r="AD118" i="4"/>
  <c r="BT118" i="4" s="1"/>
  <c r="GR118" i="4" s="1"/>
  <c r="AC118" i="4"/>
  <c r="BS118" i="4" s="1"/>
  <c r="GQ118" i="4" s="1"/>
  <c r="AB118" i="4"/>
  <c r="BR118" i="4" s="1"/>
  <c r="GP118" i="4" s="1"/>
  <c r="AS189" i="4"/>
  <c r="CI189" i="4" s="1"/>
  <c r="HG189" i="4" s="1"/>
  <c r="AR189" i="4"/>
  <c r="CH189" i="4" s="1"/>
  <c r="HF189" i="4" s="1"/>
  <c r="AQ189" i="4"/>
  <c r="CG189" i="4" s="1"/>
  <c r="HE189" i="4" s="1"/>
  <c r="AP189" i="4"/>
  <c r="CF189" i="4" s="1"/>
  <c r="HD189" i="4" s="1"/>
  <c r="AO189" i="4"/>
  <c r="CE189" i="4" s="1"/>
  <c r="HC189" i="4" s="1"/>
  <c r="AN189" i="4"/>
  <c r="CD189" i="4" s="1"/>
  <c r="HB189" i="4" s="1"/>
  <c r="AM189" i="4"/>
  <c r="CC189" i="4" s="1"/>
  <c r="HA189" i="4" s="1"/>
  <c r="AL189" i="4"/>
  <c r="CB189" i="4" s="1"/>
  <c r="GZ189" i="4" s="1"/>
  <c r="AK189" i="4"/>
  <c r="CA189" i="4" s="1"/>
  <c r="GY189" i="4" s="1"/>
  <c r="AJ189" i="4"/>
  <c r="BZ189" i="4" s="1"/>
  <c r="GX189" i="4" s="1"/>
  <c r="AI189" i="4"/>
  <c r="BY189" i="4" s="1"/>
  <c r="GW189" i="4" s="1"/>
  <c r="AH189" i="4"/>
  <c r="BX189" i="4" s="1"/>
  <c r="GV189" i="4" s="1"/>
  <c r="AG189" i="4"/>
  <c r="BW189" i="4" s="1"/>
  <c r="GU189" i="4" s="1"/>
  <c r="AF189" i="4"/>
  <c r="BV189" i="4" s="1"/>
  <c r="GT189" i="4" s="1"/>
  <c r="AE189" i="4"/>
  <c r="BU189" i="4" s="1"/>
  <c r="GS189" i="4" s="1"/>
  <c r="AD189" i="4"/>
  <c r="BT189" i="4" s="1"/>
  <c r="GR189" i="4" s="1"/>
  <c r="AC189" i="4"/>
  <c r="AB189" i="4"/>
  <c r="BR189" i="4" s="1"/>
  <c r="GP189" i="4" s="1"/>
  <c r="AT129" i="4"/>
  <c r="CJ129" i="4" s="1"/>
  <c r="HH129" i="4" s="1"/>
  <c r="AS129" i="4"/>
  <c r="CI129" i="4" s="1"/>
  <c r="HG129" i="4" s="1"/>
  <c r="AR129" i="4"/>
  <c r="CH129" i="4" s="1"/>
  <c r="HF129" i="4" s="1"/>
  <c r="AQ129" i="4"/>
  <c r="CG129" i="4" s="1"/>
  <c r="HE129" i="4" s="1"/>
  <c r="AP129" i="4"/>
  <c r="CF129" i="4" s="1"/>
  <c r="HD129" i="4" s="1"/>
  <c r="AO129" i="4"/>
  <c r="CE129" i="4" s="1"/>
  <c r="HC129" i="4" s="1"/>
  <c r="AN129" i="4"/>
  <c r="CD129" i="4" s="1"/>
  <c r="HB129" i="4" s="1"/>
  <c r="AM129" i="4"/>
  <c r="CC129" i="4" s="1"/>
  <c r="HA129" i="4" s="1"/>
  <c r="AL129" i="4"/>
  <c r="CB129" i="4" s="1"/>
  <c r="GZ129" i="4" s="1"/>
  <c r="AK129" i="4"/>
  <c r="CA129" i="4" s="1"/>
  <c r="GY129" i="4" s="1"/>
  <c r="AJ129" i="4"/>
  <c r="BZ129" i="4" s="1"/>
  <c r="GX129" i="4" s="1"/>
  <c r="AI129" i="4"/>
  <c r="BY129" i="4" s="1"/>
  <c r="GW129" i="4" s="1"/>
  <c r="AH129" i="4"/>
  <c r="BX129" i="4" s="1"/>
  <c r="GV129" i="4" s="1"/>
  <c r="AG129" i="4"/>
  <c r="BW129" i="4" s="1"/>
  <c r="GU129" i="4" s="1"/>
  <c r="AF129" i="4"/>
  <c r="BV129" i="4" s="1"/>
  <c r="GT129" i="4" s="1"/>
  <c r="AE129" i="4"/>
  <c r="BU129" i="4" s="1"/>
  <c r="GS129" i="4" s="1"/>
  <c r="AD129" i="4"/>
  <c r="BT129" i="4" s="1"/>
  <c r="GR129" i="4" s="1"/>
  <c r="AC129" i="4"/>
  <c r="BS129" i="4" s="1"/>
  <c r="GQ129" i="4" s="1"/>
  <c r="AB129" i="4"/>
  <c r="AT34" i="4"/>
  <c r="CJ34" i="4" s="1"/>
  <c r="HH34" i="4" s="1"/>
  <c r="AS34" i="4"/>
  <c r="CI34" i="4" s="1"/>
  <c r="HG34" i="4" s="1"/>
  <c r="AR34" i="4"/>
  <c r="CH34" i="4" s="1"/>
  <c r="HF34" i="4" s="1"/>
  <c r="AQ34" i="4"/>
  <c r="CG34" i="4" s="1"/>
  <c r="HE34" i="4" s="1"/>
  <c r="AP34" i="4"/>
  <c r="CF34" i="4" s="1"/>
  <c r="HD34" i="4" s="1"/>
  <c r="AO34" i="4"/>
  <c r="CE34" i="4" s="1"/>
  <c r="HC34" i="4" s="1"/>
  <c r="AL34" i="4"/>
  <c r="CB34" i="4" s="1"/>
  <c r="GZ34" i="4" s="1"/>
  <c r="AI34" i="4"/>
  <c r="BY34" i="4" s="1"/>
  <c r="GW34" i="4" s="1"/>
  <c r="AH34" i="4"/>
  <c r="BX34" i="4" s="1"/>
  <c r="GV34" i="4" s="1"/>
  <c r="AG34" i="4"/>
  <c r="BW34" i="4" s="1"/>
  <c r="GU34" i="4" s="1"/>
  <c r="AF34" i="4"/>
  <c r="BV34" i="4" s="1"/>
  <c r="GT34" i="4" s="1"/>
  <c r="AE34" i="4"/>
  <c r="BU34" i="4" s="1"/>
  <c r="GS34" i="4" s="1"/>
  <c r="AD34" i="4"/>
  <c r="BT34" i="4" s="1"/>
  <c r="GR34" i="4" s="1"/>
  <c r="AC34" i="4"/>
  <c r="BS34" i="4" s="1"/>
  <c r="GQ34" i="4" s="1"/>
  <c r="AB34" i="4"/>
  <c r="BR34" i="4" s="1"/>
  <c r="GP34" i="4" s="1"/>
  <c r="AT55" i="4"/>
  <c r="CJ55" i="4" s="1"/>
  <c r="HH55" i="4" s="1"/>
  <c r="AS55" i="4"/>
  <c r="CI55" i="4" s="1"/>
  <c r="HG55" i="4" s="1"/>
  <c r="AR55" i="4"/>
  <c r="CH55" i="4" s="1"/>
  <c r="HF55" i="4" s="1"/>
  <c r="AQ55" i="4"/>
  <c r="CG55" i="4" s="1"/>
  <c r="HE55" i="4" s="1"/>
  <c r="AP55" i="4"/>
  <c r="CF55" i="4" s="1"/>
  <c r="HD55" i="4" s="1"/>
  <c r="AO55" i="4"/>
  <c r="CE55" i="4" s="1"/>
  <c r="HC55" i="4" s="1"/>
  <c r="AN55" i="4"/>
  <c r="CD55" i="4" s="1"/>
  <c r="HB55" i="4" s="1"/>
  <c r="AM55" i="4"/>
  <c r="CC55" i="4" s="1"/>
  <c r="HA55" i="4" s="1"/>
  <c r="AL55" i="4"/>
  <c r="CB55" i="4" s="1"/>
  <c r="GZ55" i="4" s="1"/>
  <c r="AK55" i="4"/>
  <c r="CA55" i="4" s="1"/>
  <c r="GY55" i="4" s="1"/>
  <c r="AJ55" i="4"/>
  <c r="BZ55" i="4" s="1"/>
  <c r="GX55" i="4" s="1"/>
  <c r="AI55" i="4"/>
  <c r="BY55" i="4" s="1"/>
  <c r="GW55" i="4" s="1"/>
  <c r="AH55" i="4"/>
  <c r="BX55" i="4" s="1"/>
  <c r="GV55" i="4" s="1"/>
  <c r="AG55" i="4"/>
  <c r="BW55" i="4" s="1"/>
  <c r="GU55" i="4" s="1"/>
  <c r="AF55" i="4"/>
  <c r="BV55" i="4" s="1"/>
  <c r="GT55" i="4" s="1"/>
  <c r="AE55" i="4"/>
  <c r="BU55" i="4" s="1"/>
  <c r="GS55" i="4" s="1"/>
  <c r="AD55" i="4"/>
  <c r="BT55" i="4" s="1"/>
  <c r="GR55" i="4" s="1"/>
  <c r="AC55" i="4"/>
  <c r="BS55" i="4" s="1"/>
  <c r="GQ55" i="4" s="1"/>
  <c r="AB55" i="4"/>
  <c r="BR55" i="4" s="1"/>
  <c r="GP55" i="4" s="1"/>
  <c r="AT124" i="4"/>
  <c r="CJ124" i="4" s="1"/>
  <c r="HH124" i="4" s="1"/>
  <c r="AS124" i="4"/>
  <c r="CI124" i="4" s="1"/>
  <c r="HG124" i="4" s="1"/>
  <c r="AR124" i="4"/>
  <c r="CH124" i="4" s="1"/>
  <c r="HF124" i="4" s="1"/>
  <c r="AQ124" i="4"/>
  <c r="CG124" i="4" s="1"/>
  <c r="HE124" i="4" s="1"/>
  <c r="AP124" i="4"/>
  <c r="CF124" i="4" s="1"/>
  <c r="HD124" i="4" s="1"/>
  <c r="AO124" i="4"/>
  <c r="CE124" i="4" s="1"/>
  <c r="HC124" i="4" s="1"/>
  <c r="AN124" i="4"/>
  <c r="CD124" i="4" s="1"/>
  <c r="HB124" i="4" s="1"/>
  <c r="AM124" i="4"/>
  <c r="CC124" i="4" s="1"/>
  <c r="HA124" i="4" s="1"/>
  <c r="AL124" i="4"/>
  <c r="CB124" i="4" s="1"/>
  <c r="GZ124" i="4" s="1"/>
  <c r="AK124" i="4"/>
  <c r="CA124" i="4" s="1"/>
  <c r="GY124" i="4" s="1"/>
  <c r="AJ124" i="4"/>
  <c r="BZ124" i="4" s="1"/>
  <c r="GX124" i="4" s="1"/>
  <c r="AI124" i="4"/>
  <c r="BY124" i="4" s="1"/>
  <c r="GW124" i="4" s="1"/>
  <c r="AH124" i="4"/>
  <c r="BX124" i="4" s="1"/>
  <c r="GV124" i="4" s="1"/>
  <c r="AG124" i="4"/>
  <c r="BW124" i="4" s="1"/>
  <c r="GU124" i="4" s="1"/>
  <c r="AF124" i="4"/>
  <c r="BV124" i="4" s="1"/>
  <c r="GT124" i="4" s="1"/>
  <c r="AE124" i="4"/>
  <c r="BU124" i="4" s="1"/>
  <c r="GS124" i="4" s="1"/>
  <c r="AD124" i="4"/>
  <c r="BT124" i="4" s="1"/>
  <c r="GR124" i="4" s="1"/>
  <c r="AC124" i="4"/>
  <c r="BS124" i="4" s="1"/>
  <c r="GQ124" i="4" s="1"/>
  <c r="AB124" i="4"/>
  <c r="BR124" i="4" s="1"/>
  <c r="GP124" i="4" s="1"/>
  <c r="AT108" i="4"/>
  <c r="CJ108" i="4" s="1"/>
  <c r="HH108" i="4" s="1"/>
  <c r="AS108" i="4"/>
  <c r="CI108" i="4" s="1"/>
  <c r="HG108" i="4" s="1"/>
  <c r="AR108" i="4"/>
  <c r="CH108" i="4" s="1"/>
  <c r="HF108" i="4" s="1"/>
  <c r="AQ108" i="4"/>
  <c r="CG108" i="4" s="1"/>
  <c r="HE108" i="4" s="1"/>
  <c r="AP108" i="4"/>
  <c r="CF108" i="4" s="1"/>
  <c r="HD108" i="4" s="1"/>
  <c r="AO108" i="4"/>
  <c r="CE108" i="4" s="1"/>
  <c r="HC108" i="4" s="1"/>
  <c r="AN108" i="4"/>
  <c r="CD108" i="4" s="1"/>
  <c r="HB108" i="4" s="1"/>
  <c r="AM108" i="4"/>
  <c r="CC108" i="4" s="1"/>
  <c r="HA108" i="4" s="1"/>
  <c r="AL108" i="4"/>
  <c r="CB108" i="4" s="1"/>
  <c r="GZ108" i="4" s="1"/>
  <c r="AK108" i="4"/>
  <c r="CA108" i="4" s="1"/>
  <c r="GY108" i="4" s="1"/>
  <c r="AJ108" i="4"/>
  <c r="BZ108" i="4" s="1"/>
  <c r="GX108" i="4" s="1"/>
  <c r="AI108" i="4"/>
  <c r="BY108" i="4" s="1"/>
  <c r="GW108" i="4" s="1"/>
  <c r="AH108" i="4"/>
  <c r="BX108" i="4" s="1"/>
  <c r="GV108" i="4" s="1"/>
  <c r="AG108" i="4"/>
  <c r="BW108" i="4" s="1"/>
  <c r="GU108" i="4" s="1"/>
  <c r="AF108" i="4"/>
  <c r="BV108" i="4" s="1"/>
  <c r="GT108" i="4" s="1"/>
  <c r="AE108" i="4"/>
  <c r="BU108" i="4" s="1"/>
  <c r="GS108" i="4" s="1"/>
  <c r="AD108" i="4"/>
  <c r="BT108" i="4" s="1"/>
  <c r="GR108" i="4" s="1"/>
  <c r="AC108" i="4"/>
  <c r="BS108" i="4" s="1"/>
  <c r="GQ108" i="4" s="1"/>
  <c r="AB108" i="4"/>
  <c r="AS30" i="4"/>
  <c r="CI30" i="4" s="1"/>
  <c r="HG30" i="4" s="1"/>
  <c r="AR30" i="4"/>
  <c r="CH30" i="4" s="1"/>
  <c r="HF30" i="4" s="1"/>
  <c r="AQ30" i="4"/>
  <c r="CG30" i="4" s="1"/>
  <c r="HE30" i="4" s="1"/>
  <c r="AP30" i="4"/>
  <c r="CF30" i="4" s="1"/>
  <c r="HD30" i="4" s="1"/>
  <c r="AO30" i="4"/>
  <c r="CE30" i="4" s="1"/>
  <c r="HC30" i="4" s="1"/>
  <c r="AN30" i="4"/>
  <c r="CD30" i="4" s="1"/>
  <c r="HB30" i="4" s="1"/>
  <c r="AM30" i="4"/>
  <c r="CC30" i="4" s="1"/>
  <c r="HA30" i="4" s="1"/>
  <c r="AL30" i="4"/>
  <c r="CB30" i="4" s="1"/>
  <c r="GZ30" i="4" s="1"/>
  <c r="AK30" i="4"/>
  <c r="CA30" i="4" s="1"/>
  <c r="GY30" i="4" s="1"/>
  <c r="AJ30" i="4"/>
  <c r="BZ30" i="4" s="1"/>
  <c r="GX30" i="4" s="1"/>
  <c r="AI30" i="4"/>
  <c r="BY30" i="4" s="1"/>
  <c r="GW30" i="4" s="1"/>
  <c r="AH30" i="4"/>
  <c r="BX30" i="4" s="1"/>
  <c r="GV30" i="4" s="1"/>
  <c r="AG30" i="4"/>
  <c r="BW30" i="4" s="1"/>
  <c r="AF30" i="4"/>
  <c r="BV30" i="4" s="1"/>
  <c r="GT30" i="4" s="1"/>
  <c r="AE30" i="4"/>
  <c r="BU30" i="4" s="1"/>
  <c r="GS30" i="4" s="1"/>
  <c r="AD30" i="4"/>
  <c r="BT30" i="4" s="1"/>
  <c r="GR30" i="4" s="1"/>
  <c r="AC30" i="4"/>
  <c r="BS30" i="4" s="1"/>
  <c r="GQ30" i="4" s="1"/>
  <c r="AB30" i="4"/>
  <c r="BR30" i="4" s="1"/>
  <c r="GP30" i="4" s="1"/>
  <c r="AT95" i="4"/>
  <c r="CJ95" i="4" s="1"/>
  <c r="HH95" i="4" s="1"/>
  <c r="AS95" i="4"/>
  <c r="CI95" i="4" s="1"/>
  <c r="HG95" i="4" s="1"/>
  <c r="AR95" i="4"/>
  <c r="CH95" i="4" s="1"/>
  <c r="HF95" i="4" s="1"/>
  <c r="AQ95" i="4"/>
  <c r="CG95" i="4" s="1"/>
  <c r="HE95" i="4" s="1"/>
  <c r="AP95" i="4"/>
  <c r="CF95" i="4" s="1"/>
  <c r="HD95" i="4" s="1"/>
  <c r="AO95" i="4"/>
  <c r="CE95" i="4" s="1"/>
  <c r="HC95" i="4" s="1"/>
  <c r="AN95" i="4"/>
  <c r="CD95" i="4" s="1"/>
  <c r="HB95" i="4" s="1"/>
  <c r="AM95" i="4"/>
  <c r="CC95" i="4" s="1"/>
  <c r="HA95" i="4" s="1"/>
  <c r="AL95" i="4"/>
  <c r="CB95" i="4" s="1"/>
  <c r="GZ95" i="4" s="1"/>
  <c r="AK95" i="4"/>
  <c r="CA95" i="4" s="1"/>
  <c r="GY95" i="4" s="1"/>
  <c r="AJ95" i="4"/>
  <c r="BZ95" i="4" s="1"/>
  <c r="GX95" i="4" s="1"/>
  <c r="AI95" i="4"/>
  <c r="BY95" i="4" s="1"/>
  <c r="GW95" i="4" s="1"/>
  <c r="AH95" i="4"/>
  <c r="BX95" i="4" s="1"/>
  <c r="GV95" i="4" s="1"/>
  <c r="AG95" i="4"/>
  <c r="BW95" i="4" s="1"/>
  <c r="GU95" i="4" s="1"/>
  <c r="AF95" i="4"/>
  <c r="BV95" i="4" s="1"/>
  <c r="GT95" i="4" s="1"/>
  <c r="AE95" i="4"/>
  <c r="BU95" i="4" s="1"/>
  <c r="GS95" i="4" s="1"/>
  <c r="AD95" i="4"/>
  <c r="BT95" i="4" s="1"/>
  <c r="GR95" i="4" s="1"/>
  <c r="AC95" i="4"/>
  <c r="BS95" i="4" s="1"/>
  <c r="AB95" i="4"/>
  <c r="BR95" i="4" s="1"/>
  <c r="GP95" i="4" s="1"/>
  <c r="AT83" i="4"/>
  <c r="CJ83" i="4" s="1"/>
  <c r="HH83" i="4" s="1"/>
  <c r="AS83" i="4"/>
  <c r="CI83" i="4" s="1"/>
  <c r="HG83" i="4" s="1"/>
  <c r="AR83" i="4"/>
  <c r="CH83" i="4" s="1"/>
  <c r="HF83" i="4" s="1"/>
  <c r="AQ83" i="4"/>
  <c r="CG83" i="4" s="1"/>
  <c r="HE83" i="4" s="1"/>
  <c r="AP83" i="4"/>
  <c r="CF83" i="4" s="1"/>
  <c r="HD83" i="4" s="1"/>
  <c r="AO83" i="4"/>
  <c r="CE83" i="4" s="1"/>
  <c r="HC83" i="4" s="1"/>
  <c r="AN83" i="4"/>
  <c r="CD83" i="4" s="1"/>
  <c r="HB83" i="4" s="1"/>
  <c r="AM83" i="4"/>
  <c r="CC83" i="4" s="1"/>
  <c r="HA83" i="4" s="1"/>
  <c r="AL83" i="4"/>
  <c r="CB83" i="4" s="1"/>
  <c r="GZ83" i="4" s="1"/>
  <c r="AK83" i="4"/>
  <c r="CA83" i="4" s="1"/>
  <c r="GY83" i="4" s="1"/>
  <c r="AJ83" i="4"/>
  <c r="BZ83" i="4" s="1"/>
  <c r="GX83" i="4" s="1"/>
  <c r="AI83" i="4"/>
  <c r="BY83" i="4" s="1"/>
  <c r="GW83" i="4" s="1"/>
  <c r="AH83" i="4"/>
  <c r="BX83" i="4" s="1"/>
  <c r="GV83" i="4" s="1"/>
  <c r="AG83" i="4"/>
  <c r="BW83" i="4" s="1"/>
  <c r="GU83" i="4" s="1"/>
  <c r="AF83" i="4"/>
  <c r="BV83" i="4" s="1"/>
  <c r="GT83" i="4" s="1"/>
  <c r="AE83" i="4"/>
  <c r="BU83" i="4" s="1"/>
  <c r="GS83" i="4" s="1"/>
  <c r="AD83" i="4"/>
  <c r="BT83" i="4" s="1"/>
  <c r="GR83" i="4" s="1"/>
  <c r="AC83" i="4"/>
  <c r="BS83" i="4" s="1"/>
  <c r="GQ83" i="4" s="1"/>
  <c r="AB83" i="4"/>
  <c r="BR83" i="4" s="1"/>
  <c r="AT76" i="4"/>
  <c r="CJ76" i="4" s="1"/>
  <c r="HH76" i="4" s="1"/>
  <c r="AS76" i="4"/>
  <c r="CI76" i="4" s="1"/>
  <c r="HG76" i="4" s="1"/>
  <c r="AR76" i="4"/>
  <c r="CH76" i="4" s="1"/>
  <c r="HF76" i="4" s="1"/>
  <c r="AQ76" i="4"/>
  <c r="CG76" i="4" s="1"/>
  <c r="HE76" i="4" s="1"/>
  <c r="AP76" i="4"/>
  <c r="CF76" i="4" s="1"/>
  <c r="HD76" i="4" s="1"/>
  <c r="AO76" i="4"/>
  <c r="CE76" i="4" s="1"/>
  <c r="HC76" i="4" s="1"/>
  <c r="AN76" i="4"/>
  <c r="CD76" i="4" s="1"/>
  <c r="HB76" i="4" s="1"/>
  <c r="AM76" i="4"/>
  <c r="CC76" i="4" s="1"/>
  <c r="HA76" i="4" s="1"/>
  <c r="AL76" i="4"/>
  <c r="CB76" i="4" s="1"/>
  <c r="GZ76" i="4" s="1"/>
  <c r="AK76" i="4"/>
  <c r="CA76" i="4" s="1"/>
  <c r="GY76" i="4" s="1"/>
  <c r="AJ76" i="4"/>
  <c r="BZ76" i="4" s="1"/>
  <c r="GX76" i="4" s="1"/>
  <c r="AI76" i="4"/>
  <c r="BY76" i="4" s="1"/>
  <c r="GW76" i="4" s="1"/>
  <c r="AH76" i="4"/>
  <c r="BX76" i="4" s="1"/>
  <c r="GV76" i="4" s="1"/>
  <c r="AG76" i="4"/>
  <c r="BW76" i="4" s="1"/>
  <c r="GU76" i="4" s="1"/>
  <c r="AF76" i="4"/>
  <c r="BV76" i="4" s="1"/>
  <c r="GT76" i="4" s="1"/>
  <c r="AE76" i="4"/>
  <c r="BU76" i="4" s="1"/>
  <c r="GS76" i="4" s="1"/>
  <c r="AD76" i="4"/>
  <c r="BT76" i="4" s="1"/>
  <c r="GR76" i="4" s="1"/>
  <c r="AC76" i="4"/>
  <c r="BS76" i="4" s="1"/>
  <c r="GQ76" i="4" s="1"/>
  <c r="AB76" i="4"/>
  <c r="BR76" i="4" s="1"/>
  <c r="GP76" i="4" s="1"/>
  <c r="AT75" i="4"/>
  <c r="CJ75" i="4" s="1"/>
  <c r="HH75" i="4" s="1"/>
  <c r="AS75" i="4"/>
  <c r="CI75" i="4" s="1"/>
  <c r="HG75" i="4" s="1"/>
  <c r="AR75" i="4"/>
  <c r="CH75" i="4" s="1"/>
  <c r="HF75" i="4" s="1"/>
  <c r="AQ75" i="4"/>
  <c r="CG75" i="4" s="1"/>
  <c r="HE75" i="4" s="1"/>
  <c r="AP75" i="4"/>
  <c r="CF75" i="4" s="1"/>
  <c r="HD75" i="4" s="1"/>
  <c r="AO75" i="4"/>
  <c r="CE75" i="4" s="1"/>
  <c r="HC75" i="4" s="1"/>
  <c r="AN75" i="4"/>
  <c r="CD75" i="4" s="1"/>
  <c r="HB75" i="4" s="1"/>
  <c r="AM75" i="4"/>
  <c r="CC75" i="4" s="1"/>
  <c r="HA75" i="4" s="1"/>
  <c r="AL75" i="4"/>
  <c r="CB75" i="4" s="1"/>
  <c r="GZ75" i="4" s="1"/>
  <c r="AK75" i="4"/>
  <c r="CA75" i="4" s="1"/>
  <c r="GY75" i="4" s="1"/>
  <c r="AJ75" i="4"/>
  <c r="BZ75" i="4" s="1"/>
  <c r="GX75" i="4" s="1"/>
  <c r="AI75" i="4"/>
  <c r="BY75" i="4" s="1"/>
  <c r="GW75" i="4" s="1"/>
  <c r="AH75" i="4"/>
  <c r="BX75" i="4" s="1"/>
  <c r="GV75" i="4" s="1"/>
  <c r="AG75" i="4"/>
  <c r="BW75" i="4" s="1"/>
  <c r="AF75" i="4"/>
  <c r="BV75" i="4" s="1"/>
  <c r="GT75" i="4" s="1"/>
  <c r="AE75" i="4"/>
  <c r="BU75" i="4" s="1"/>
  <c r="GS75" i="4" s="1"/>
  <c r="AD75" i="4"/>
  <c r="AC75" i="4"/>
  <c r="BS75" i="4" s="1"/>
  <c r="GQ75" i="4" s="1"/>
  <c r="AB75" i="4"/>
  <c r="BR75" i="4" s="1"/>
  <c r="GP75" i="4" s="1"/>
  <c r="AT195" i="4"/>
  <c r="CJ195" i="4" s="1"/>
  <c r="HH195" i="4" s="1"/>
  <c r="AS195" i="4"/>
  <c r="CI195" i="4" s="1"/>
  <c r="HG195" i="4" s="1"/>
  <c r="AR195" i="4"/>
  <c r="CH195" i="4" s="1"/>
  <c r="HF195" i="4" s="1"/>
  <c r="AQ195" i="4"/>
  <c r="CG195" i="4" s="1"/>
  <c r="HE195" i="4" s="1"/>
  <c r="AP195" i="4"/>
  <c r="CF195" i="4" s="1"/>
  <c r="HD195" i="4" s="1"/>
  <c r="AO195" i="4"/>
  <c r="CE195" i="4" s="1"/>
  <c r="HC195" i="4" s="1"/>
  <c r="AN195" i="4"/>
  <c r="CD195" i="4" s="1"/>
  <c r="HB195" i="4" s="1"/>
  <c r="AM195" i="4"/>
  <c r="CC195" i="4" s="1"/>
  <c r="HA195" i="4" s="1"/>
  <c r="AL195" i="4"/>
  <c r="CB195" i="4" s="1"/>
  <c r="GZ195" i="4" s="1"/>
  <c r="AK195" i="4"/>
  <c r="CA195" i="4" s="1"/>
  <c r="AJ195" i="4"/>
  <c r="BZ195" i="4" s="1"/>
  <c r="GX195" i="4" s="1"/>
  <c r="AI195" i="4"/>
  <c r="BY195" i="4" s="1"/>
  <c r="GW195" i="4" s="1"/>
  <c r="AH195" i="4"/>
  <c r="BX195" i="4" s="1"/>
  <c r="GV195" i="4" s="1"/>
  <c r="AG195" i="4"/>
  <c r="BW195" i="4" s="1"/>
  <c r="GU195" i="4" s="1"/>
  <c r="AF195" i="4"/>
  <c r="BV195" i="4" s="1"/>
  <c r="GT195" i="4" s="1"/>
  <c r="AE195" i="4"/>
  <c r="BU195" i="4" s="1"/>
  <c r="GS195" i="4" s="1"/>
  <c r="AD195" i="4"/>
  <c r="BT195" i="4" s="1"/>
  <c r="GR195" i="4" s="1"/>
  <c r="AC195" i="4"/>
  <c r="AB195" i="4"/>
  <c r="BR195" i="4" s="1"/>
  <c r="GP195" i="4" s="1"/>
  <c r="AT157" i="4"/>
  <c r="CJ157" i="4" s="1"/>
  <c r="HH157" i="4" s="1"/>
  <c r="AS157" i="4"/>
  <c r="CI157" i="4" s="1"/>
  <c r="HG157" i="4" s="1"/>
  <c r="AR157" i="4"/>
  <c r="CH157" i="4" s="1"/>
  <c r="HF157" i="4" s="1"/>
  <c r="AQ157" i="4"/>
  <c r="CG157" i="4" s="1"/>
  <c r="HE157" i="4" s="1"/>
  <c r="AP157" i="4"/>
  <c r="CF157" i="4" s="1"/>
  <c r="HD157" i="4" s="1"/>
  <c r="AO157" i="4"/>
  <c r="CE157" i="4" s="1"/>
  <c r="HC157" i="4" s="1"/>
  <c r="AN157" i="4"/>
  <c r="CD157" i="4" s="1"/>
  <c r="HB157" i="4" s="1"/>
  <c r="AM157" i="4"/>
  <c r="CC157" i="4" s="1"/>
  <c r="HA157" i="4" s="1"/>
  <c r="AL157" i="4"/>
  <c r="CB157" i="4" s="1"/>
  <c r="GZ157" i="4" s="1"/>
  <c r="AK157" i="4"/>
  <c r="CA157" i="4" s="1"/>
  <c r="GY157" i="4" s="1"/>
  <c r="AJ157" i="4"/>
  <c r="BZ157" i="4" s="1"/>
  <c r="GX157" i="4" s="1"/>
  <c r="AI157" i="4"/>
  <c r="BY157" i="4" s="1"/>
  <c r="GW157" i="4" s="1"/>
  <c r="AH157" i="4"/>
  <c r="BX157" i="4" s="1"/>
  <c r="GV157" i="4" s="1"/>
  <c r="AG157" i="4"/>
  <c r="BW157" i="4" s="1"/>
  <c r="GU157" i="4" s="1"/>
  <c r="AF157" i="4"/>
  <c r="BV157" i="4" s="1"/>
  <c r="GT157" i="4" s="1"/>
  <c r="AE157" i="4"/>
  <c r="BU157" i="4" s="1"/>
  <c r="GS157" i="4" s="1"/>
  <c r="AD157" i="4"/>
  <c r="BT157" i="4" s="1"/>
  <c r="GR157" i="4" s="1"/>
  <c r="AC157" i="4"/>
  <c r="BS157" i="4" s="1"/>
  <c r="GQ157" i="4" s="1"/>
  <c r="AB157" i="4"/>
  <c r="BR157" i="4" s="1"/>
  <c r="GP157" i="4" s="1"/>
  <c r="AT170" i="4"/>
  <c r="CJ170" i="4" s="1"/>
  <c r="HH170" i="4" s="1"/>
  <c r="AS170" i="4"/>
  <c r="CI170" i="4" s="1"/>
  <c r="HG170" i="4" s="1"/>
  <c r="AR170" i="4"/>
  <c r="CH170" i="4" s="1"/>
  <c r="HF170" i="4" s="1"/>
  <c r="AQ170" i="4"/>
  <c r="CG170" i="4" s="1"/>
  <c r="HE170" i="4" s="1"/>
  <c r="AP170" i="4"/>
  <c r="CF170" i="4" s="1"/>
  <c r="HD170" i="4" s="1"/>
  <c r="AO170" i="4"/>
  <c r="CE170" i="4" s="1"/>
  <c r="HC170" i="4" s="1"/>
  <c r="AN170" i="4"/>
  <c r="CD170" i="4" s="1"/>
  <c r="HB170" i="4" s="1"/>
  <c r="AM170" i="4"/>
  <c r="CC170" i="4" s="1"/>
  <c r="HA170" i="4" s="1"/>
  <c r="AL170" i="4"/>
  <c r="CB170" i="4" s="1"/>
  <c r="GZ170" i="4" s="1"/>
  <c r="AK170" i="4"/>
  <c r="CA170" i="4" s="1"/>
  <c r="GY170" i="4" s="1"/>
  <c r="AJ170" i="4"/>
  <c r="BZ170" i="4" s="1"/>
  <c r="GX170" i="4" s="1"/>
  <c r="AI170" i="4"/>
  <c r="BY170" i="4" s="1"/>
  <c r="GW170" i="4" s="1"/>
  <c r="AH170" i="4"/>
  <c r="BX170" i="4" s="1"/>
  <c r="GV170" i="4" s="1"/>
  <c r="AG170" i="4"/>
  <c r="BW170" i="4" s="1"/>
  <c r="GU170" i="4" s="1"/>
  <c r="AF170" i="4"/>
  <c r="BV170" i="4" s="1"/>
  <c r="GT170" i="4" s="1"/>
  <c r="AE170" i="4"/>
  <c r="BU170" i="4" s="1"/>
  <c r="GS170" i="4" s="1"/>
  <c r="AD170" i="4"/>
  <c r="BT170" i="4" s="1"/>
  <c r="GR170" i="4" s="1"/>
  <c r="AC170" i="4"/>
  <c r="BS170" i="4" s="1"/>
  <c r="GQ170" i="4" s="1"/>
  <c r="AB170" i="4"/>
  <c r="BR170" i="4" s="1"/>
  <c r="GP170" i="4" s="1"/>
  <c r="AT165" i="4"/>
  <c r="CJ165" i="4" s="1"/>
  <c r="HH165" i="4" s="1"/>
  <c r="AS165" i="4"/>
  <c r="CI165" i="4" s="1"/>
  <c r="HG165" i="4" s="1"/>
  <c r="AR165" i="4"/>
  <c r="CH165" i="4" s="1"/>
  <c r="HF165" i="4" s="1"/>
  <c r="AQ165" i="4"/>
  <c r="CG165" i="4" s="1"/>
  <c r="HE165" i="4" s="1"/>
  <c r="AP165" i="4"/>
  <c r="CF165" i="4" s="1"/>
  <c r="HD165" i="4" s="1"/>
  <c r="AO165" i="4"/>
  <c r="CE165" i="4" s="1"/>
  <c r="HC165" i="4" s="1"/>
  <c r="AN165" i="4"/>
  <c r="CD165" i="4" s="1"/>
  <c r="HB165" i="4" s="1"/>
  <c r="AM165" i="4"/>
  <c r="CC165" i="4" s="1"/>
  <c r="HA165" i="4" s="1"/>
  <c r="AL165" i="4"/>
  <c r="CB165" i="4" s="1"/>
  <c r="GZ165" i="4" s="1"/>
  <c r="AK165" i="4"/>
  <c r="CA165" i="4" s="1"/>
  <c r="GY165" i="4" s="1"/>
  <c r="AJ165" i="4"/>
  <c r="BZ165" i="4" s="1"/>
  <c r="GX165" i="4" s="1"/>
  <c r="AI165" i="4"/>
  <c r="BY165" i="4" s="1"/>
  <c r="GW165" i="4" s="1"/>
  <c r="AH165" i="4"/>
  <c r="BX165" i="4" s="1"/>
  <c r="GV165" i="4" s="1"/>
  <c r="AG165" i="4"/>
  <c r="BW165" i="4" s="1"/>
  <c r="GU165" i="4" s="1"/>
  <c r="AF165" i="4"/>
  <c r="BV165" i="4" s="1"/>
  <c r="GT165" i="4" s="1"/>
  <c r="AE165" i="4"/>
  <c r="BU165" i="4" s="1"/>
  <c r="GS165" i="4" s="1"/>
  <c r="AD165" i="4"/>
  <c r="BT165" i="4" s="1"/>
  <c r="GR165" i="4" s="1"/>
  <c r="AC165" i="4"/>
  <c r="BS165" i="4" s="1"/>
  <c r="GQ165" i="4" s="1"/>
  <c r="AB165" i="4"/>
  <c r="BR165" i="4" s="1"/>
  <c r="GP165" i="4" s="1"/>
  <c r="AS179" i="4"/>
  <c r="CI179" i="4" s="1"/>
  <c r="HG179" i="4" s="1"/>
  <c r="AR179" i="4"/>
  <c r="CH179" i="4" s="1"/>
  <c r="HF179" i="4" s="1"/>
  <c r="AQ179" i="4"/>
  <c r="CG179" i="4" s="1"/>
  <c r="HE179" i="4" s="1"/>
  <c r="AP179" i="4"/>
  <c r="CF179" i="4" s="1"/>
  <c r="HD179" i="4" s="1"/>
  <c r="AO179" i="4"/>
  <c r="CE179" i="4" s="1"/>
  <c r="HC179" i="4" s="1"/>
  <c r="AN179" i="4"/>
  <c r="CD179" i="4" s="1"/>
  <c r="HB179" i="4" s="1"/>
  <c r="AM179" i="4"/>
  <c r="CC179" i="4" s="1"/>
  <c r="HA179" i="4" s="1"/>
  <c r="AL179" i="4"/>
  <c r="CB179" i="4" s="1"/>
  <c r="GZ179" i="4" s="1"/>
  <c r="AK179" i="4"/>
  <c r="CA179" i="4" s="1"/>
  <c r="GY179" i="4" s="1"/>
  <c r="AJ179" i="4"/>
  <c r="BZ179" i="4" s="1"/>
  <c r="GX179" i="4" s="1"/>
  <c r="AI179" i="4"/>
  <c r="BY179" i="4" s="1"/>
  <c r="GW179" i="4" s="1"/>
  <c r="AH179" i="4"/>
  <c r="BX179" i="4" s="1"/>
  <c r="GV179" i="4" s="1"/>
  <c r="AG179" i="4"/>
  <c r="BW179" i="4" s="1"/>
  <c r="GU179" i="4" s="1"/>
  <c r="AF179" i="4"/>
  <c r="BV179" i="4" s="1"/>
  <c r="GT179" i="4" s="1"/>
  <c r="AE179" i="4"/>
  <c r="BU179" i="4" s="1"/>
  <c r="GS179" i="4" s="1"/>
  <c r="AD179" i="4"/>
  <c r="BT179" i="4" s="1"/>
  <c r="GR179" i="4" s="1"/>
  <c r="AC179" i="4"/>
  <c r="AB179" i="4"/>
  <c r="BR179" i="4" s="1"/>
  <c r="GP179" i="4" s="1"/>
  <c r="AT93" i="4"/>
  <c r="CJ93" i="4" s="1"/>
  <c r="HH93" i="4" s="1"/>
  <c r="AS93" i="4"/>
  <c r="CI93" i="4" s="1"/>
  <c r="HG93" i="4" s="1"/>
  <c r="AR93" i="4"/>
  <c r="CH93" i="4" s="1"/>
  <c r="HF93" i="4" s="1"/>
  <c r="AQ93" i="4"/>
  <c r="CG93" i="4" s="1"/>
  <c r="HE93" i="4" s="1"/>
  <c r="AP93" i="4"/>
  <c r="CF93" i="4" s="1"/>
  <c r="HD93" i="4" s="1"/>
  <c r="AO93" i="4"/>
  <c r="CE93" i="4" s="1"/>
  <c r="HC93" i="4" s="1"/>
  <c r="AN93" i="4"/>
  <c r="CD93" i="4" s="1"/>
  <c r="HB93" i="4" s="1"/>
  <c r="AM93" i="4"/>
  <c r="CC93" i="4" s="1"/>
  <c r="HA93" i="4" s="1"/>
  <c r="AL93" i="4"/>
  <c r="CB93" i="4" s="1"/>
  <c r="GZ93" i="4" s="1"/>
  <c r="AK93" i="4"/>
  <c r="CA93" i="4" s="1"/>
  <c r="GY93" i="4" s="1"/>
  <c r="AJ93" i="4"/>
  <c r="BZ93" i="4" s="1"/>
  <c r="GX93" i="4" s="1"/>
  <c r="AI93" i="4"/>
  <c r="BY93" i="4" s="1"/>
  <c r="GW93" i="4" s="1"/>
  <c r="AH93" i="4"/>
  <c r="BX93" i="4" s="1"/>
  <c r="GV93" i="4" s="1"/>
  <c r="AG93" i="4"/>
  <c r="BW93" i="4" s="1"/>
  <c r="GU93" i="4" s="1"/>
  <c r="AF93" i="4"/>
  <c r="BV93" i="4" s="1"/>
  <c r="GT93" i="4" s="1"/>
  <c r="AE93" i="4"/>
  <c r="BU93" i="4" s="1"/>
  <c r="GS93" i="4" s="1"/>
  <c r="AD93" i="4"/>
  <c r="BT93" i="4" s="1"/>
  <c r="GR93" i="4" s="1"/>
  <c r="AC93" i="4"/>
  <c r="BS93" i="4" s="1"/>
  <c r="GQ93" i="4" s="1"/>
  <c r="AB93" i="4"/>
  <c r="AT119" i="4"/>
  <c r="CJ119" i="4" s="1"/>
  <c r="HH119" i="4" s="1"/>
  <c r="AS119" i="4"/>
  <c r="CI119" i="4" s="1"/>
  <c r="HG119" i="4" s="1"/>
  <c r="AR119" i="4"/>
  <c r="CH119" i="4" s="1"/>
  <c r="HF119" i="4" s="1"/>
  <c r="AQ119" i="4"/>
  <c r="CG119" i="4" s="1"/>
  <c r="HE119" i="4" s="1"/>
  <c r="AP119" i="4"/>
  <c r="CF119" i="4" s="1"/>
  <c r="HD119" i="4" s="1"/>
  <c r="AO119" i="4"/>
  <c r="CE119" i="4" s="1"/>
  <c r="HC119" i="4" s="1"/>
  <c r="AN119" i="4"/>
  <c r="CD119" i="4" s="1"/>
  <c r="HB119" i="4" s="1"/>
  <c r="AM119" i="4"/>
  <c r="CC119" i="4" s="1"/>
  <c r="HA119" i="4" s="1"/>
  <c r="AL119" i="4"/>
  <c r="CB119" i="4" s="1"/>
  <c r="GZ119" i="4" s="1"/>
  <c r="AK119" i="4"/>
  <c r="CA119" i="4" s="1"/>
  <c r="GY119" i="4" s="1"/>
  <c r="AJ119" i="4"/>
  <c r="BZ119" i="4" s="1"/>
  <c r="GX119" i="4" s="1"/>
  <c r="AI119" i="4"/>
  <c r="BY119" i="4" s="1"/>
  <c r="GW119" i="4" s="1"/>
  <c r="AH119" i="4"/>
  <c r="BX119" i="4" s="1"/>
  <c r="GV119" i="4" s="1"/>
  <c r="AG119" i="4"/>
  <c r="BW119" i="4" s="1"/>
  <c r="GU119" i="4" s="1"/>
  <c r="AF119" i="4"/>
  <c r="BV119" i="4" s="1"/>
  <c r="GT119" i="4" s="1"/>
  <c r="AE119" i="4"/>
  <c r="BU119" i="4" s="1"/>
  <c r="GS119" i="4" s="1"/>
  <c r="AD119" i="4"/>
  <c r="BT119" i="4" s="1"/>
  <c r="GR119" i="4" s="1"/>
  <c r="AC119" i="4"/>
  <c r="BS119" i="4" s="1"/>
  <c r="GQ119" i="4" s="1"/>
  <c r="AB119" i="4"/>
  <c r="BR119" i="4" s="1"/>
  <c r="GP119" i="4" s="1"/>
  <c r="AT22" i="4"/>
  <c r="CJ22" i="4" s="1"/>
  <c r="HH22" i="4" s="1"/>
  <c r="AS22" i="4"/>
  <c r="CI22" i="4" s="1"/>
  <c r="HG22" i="4" s="1"/>
  <c r="AR22" i="4"/>
  <c r="CH22" i="4" s="1"/>
  <c r="HF22" i="4" s="1"/>
  <c r="AQ22" i="4"/>
  <c r="CG22" i="4" s="1"/>
  <c r="HE22" i="4" s="1"/>
  <c r="AP22" i="4"/>
  <c r="CF22" i="4" s="1"/>
  <c r="HD22" i="4" s="1"/>
  <c r="AO22" i="4"/>
  <c r="CE22" i="4" s="1"/>
  <c r="HC22" i="4" s="1"/>
  <c r="AN22" i="4"/>
  <c r="CD22" i="4" s="1"/>
  <c r="HB22" i="4" s="1"/>
  <c r="AM22" i="4"/>
  <c r="CC22" i="4" s="1"/>
  <c r="HA22" i="4" s="1"/>
  <c r="AL22" i="4"/>
  <c r="CB22" i="4" s="1"/>
  <c r="GZ22" i="4" s="1"/>
  <c r="AK22" i="4"/>
  <c r="CA22" i="4" s="1"/>
  <c r="GY22" i="4" s="1"/>
  <c r="AJ22" i="4"/>
  <c r="BZ22" i="4" s="1"/>
  <c r="GX22" i="4" s="1"/>
  <c r="AI22" i="4"/>
  <c r="BY22" i="4" s="1"/>
  <c r="GW22" i="4" s="1"/>
  <c r="AH22" i="4"/>
  <c r="BX22" i="4" s="1"/>
  <c r="GV22" i="4" s="1"/>
  <c r="AG22" i="4"/>
  <c r="BW22" i="4" s="1"/>
  <c r="GU22" i="4" s="1"/>
  <c r="AF22" i="4"/>
  <c r="BV22" i="4" s="1"/>
  <c r="GT22" i="4" s="1"/>
  <c r="AE22" i="4"/>
  <c r="BU22" i="4" s="1"/>
  <c r="GS22" i="4" s="1"/>
  <c r="AD22" i="4"/>
  <c r="AC22" i="4"/>
  <c r="BS22" i="4" s="1"/>
  <c r="GQ22" i="4" s="1"/>
  <c r="AB22" i="4"/>
  <c r="BR22" i="4" s="1"/>
  <c r="GP22" i="4" s="1"/>
  <c r="AT104" i="4"/>
  <c r="CJ104" i="4" s="1"/>
  <c r="HH104" i="4" s="1"/>
  <c r="AS104" i="4"/>
  <c r="CI104" i="4" s="1"/>
  <c r="HG104" i="4" s="1"/>
  <c r="AR104" i="4"/>
  <c r="CH104" i="4" s="1"/>
  <c r="HF104" i="4" s="1"/>
  <c r="AQ104" i="4"/>
  <c r="CG104" i="4" s="1"/>
  <c r="HE104" i="4" s="1"/>
  <c r="AP104" i="4"/>
  <c r="CF104" i="4" s="1"/>
  <c r="HD104" i="4" s="1"/>
  <c r="AO104" i="4"/>
  <c r="CE104" i="4" s="1"/>
  <c r="HC104" i="4" s="1"/>
  <c r="AN104" i="4"/>
  <c r="CD104" i="4" s="1"/>
  <c r="HB104" i="4" s="1"/>
  <c r="AM104" i="4"/>
  <c r="CC104" i="4" s="1"/>
  <c r="HA104" i="4" s="1"/>
  <c r="AL104" i="4"/>
  <c r="CB104" i="4" s="1"/>
  <c r="GZ104" i="4" s="1"/>
  <c r="AK104" i="4"/>
  <c r="CA104" i="4" s="1"/>
  <c r="GY104" i="4" s="1"/>
  <c r="AJ104" i="4"/>
  <c r="BZ104" i="4" s="1"/>
  <c r="GX104" i="4" s="1"/>
  <c r="AI104" i="4"/>
  <c r="BY104" i="4" s="1"/>
  <c r="GW104" i="4" s="1"/>
  <c r="AH104" i="4"/>
  <c r="BX104" i="4" s="1"/>
  <c r="GV104" i="4" s="1"/>
  <c r="AG104" i="4"/>
  <c r="BW104" i="4" s="1"/>
  <c r="GU104" i="4" s="1"/>
  <c r="AF104" i="4"/>
  <c r="BV104" i="4" s="1"/>
  <c r="GT104" i="4" s="1"/>
  <c r="AE104" i="4"/>
  <c r="BU104" i="4" s="1"/>
  <c r="GS104" i="4" s="1"/>
  <c r="AD104" i="4"/>
  <c r="BT104" i="4" s="1"/>
  <c r="GR104" i="4" s="1"/>
  <c r="AC104" i="4"/>
  <c r="BS104" i="4" s="1"/>
  <c r="GQ104" i="4" s="1"/>
  <c r="AB104" i="4"/>
  <c r="BR104" i="4" s="1"/>
  <c r="GP104" i="4" s="1"/>
  <c r="AT161" i="4"/>
  <c r="CJ161" i="4" s="1"/>
  <c r="HH161" i="4" s="1"/>
  <c r="AS161" i="4"/>
  <c r="CI161" i="4" s="1"/>
  <c r="HG161" i="4" s="1"/>
  <c r="AR161" i="4"/>
  <c r="CH161" i="4" s="1"/>
  <c r="HF161" i="4" s="1"/>
  <c r="AQ161" i="4"/>
  <c r="CG161" i="4" s="1"/>
  <c r="HE161" i="4" s="1"/>
  <c r="AP161" i="4"/>
  <c r="CF161" i="4" s="1"/>
  <c r="HD161" i="4" s="1"/>
  <c r="AO161" i="4"/>
  <c r="CE161" i="4" s="1"/>
  <c r="HC161" i="4" s="1"/>
  <c r="AN161" i="4"/>
  <c r="CD161" i="4" s="1"/>
  <c r="HB161" i="4" s="1"/>
  <c r="AM161" i="4"/>
  <c r="CC161" i="4" s="1"/>
  <c r="HA161" i="4" s="1"/>
  <c r="AL161" i="4"/>
  <c r="CB161" i="4" s="1"/>
  <c r="GZ161" i="4" s="1"/>
  <c r="AK161" i="4"/>
  <c r="CA161" i="4" s="1"/>
  <c r="GY161" i="4" s="1"/>
  <c r="AJ161" i="4"/>
  <c r="BZ161" i="4" s="1"/>
  <c r="GX161" i="4" s="1"/>
  <c r="AI161" i="4"/>
  <c r="BY161" i="4" s="1"/>
  <c r="GW161" i="4" s="1"/>
  <c r="AH161" i="4"/>
  <c r="BX161" i="4" s="1"/>
  <c r="GV161" i="4" s="1"/>
  <c r="AG161" i="4"/>
  <c r="BW161" i="4" s="1"/>
  <c r="GU161" i="4" s="1"/>
  <c r="AF161" i="4"/>
  <c r="BV161" i="4" s="1"/>
  <c r="GT161" i="4" s="1"/>
  <c r="AE161" i="4"/>
  <c r="BU161" i="4" s="1"/>
  <c r="GS161" i="4" s="1"/>
  <c r="AD161" i="4"/>
  <c r="BT161" i="4" s="1"/>
  <c r="GR161" i="4" s="1"/>
  <c r="AC161" i="4"/>
  <c r="AB161" i="4"/>
  <c r="BR161" i="4" s="1"/>
  <c r="GP161" i="4" s="1"/>
  <c r="AT94" i="4"/>
  <c r="CJ94" i="4" s="1"/>
  <c r="HH94" i="4" s="1"/>
  <c r="AS94" i="4"/>
  <c r="CI94" i="4" s="1"/>
  <c r="HG94" i="4" s="1"/>
  <c r="AR94" i="4"/>
  <c r="CH94" i="4" s="1"/>
  <c r="HF94" i="4" s="1"/>
  <c r="AQ94" i="4"/>
  <c r="CG94" i="4" s="1"/>
  <c r="HE94" i="4" s="1"/>
  <c r="AP94" i="4"/>
  <c r="CF94" i="4" s="1"/>
  <c r="HD94" i="4" s="1"/>
  <c r="AO94" i="4"/>
  <c r="CE94" i="4" s="1"/>
  <c r="HC94" i="4" s="1"/>
  <c r="AN94" i="4"/>
  <c r="CD94" i="4" s="1"/>
  <c r="HB94" i="4" s="1"/>
  <c r="AM94" i="4"/>
  <c r="CC94" i="4" s="1"/>
  <c r="HA94" i="4" s="1"/>
  <c r="AL94" i="4"/>
  <c r="CB94" i="4" s="1"/>
  <c r="GZ94" i="4" s="1"/>
  <c r="AK94" i="4"/>
  <c r="CA94" i="4" s="1"/>
  <c r="GY94" i="4" s="1"/>
  <c r="AJ94" i="4"/>
  <c r="BZ94" i="4" s="1"/>
  <c r="GX94" i="4" s="1"/>
  <c r="AI94" i="4"/>
  <c r="BY94" i="4" s="1"/>
  <c r="GW94" i="4" s="1"/>
  <c r="AH94" i="4"/>
  <c r="BX94" i="4" s="1"/>
  <c r="GV94" i="4" s="1"/>
  <c r="AG94" i="4"/>
  <c r="BW94" i="4" s="1"/>
  <c r="GU94" i="4" s="1"/>
  <c r="AF94" i="4"/>
  <c r="BV94" i="4" s="1"/>
  <c r="GT94" i="4" s="1"/>
  <c r="AE94" i="4"/>
  <c r="AD94" i="4"/>
  <c r="BT94" i="4" s="1"/>
  <c r="GR94" i="4" s="1"/>
  <c r="AC94" i="4"/>
  <c r="BS94" i="4" s="1"/>
  <c r="GQ94" i="4" s="1"/>
  <c r="AB94" i="4"/>
  <c r="BR94" i="4" s="1"/>
  <c r="GP94" i="4" s="1"/>
  <c r="AO148" i="4"/>
  <c r="CE148" i="4" s="1"/>
  <c r="HC148" i="4" s="1"/>
  <c r="AN148" i="4"/>
  <c r="CD148" i="4" s="1"/>
  <c r="HB148" i="4" s="1"/>
  <c r="AM148" i="4"/>
  <c r="CC148" i="4" s="1"/>
  <c r="HA148" i="4" s="1"/>
  <c r="AL148" i="4"/>
  <c r="CB148" i="4" s="1"/>
  <c r="GZ148" i="4" s="1"/>
  <c r="AK148" i="4"/>
  <c r="CA148" i="4" s="1"/>
  <c r="GY148" i="4" s="1"/>
  <c r="AJ148" i="4"/>
  <c r="BZ148" i="4" s="1"/>
  <c r="GX148" i="4" s="1"/>
  <c r="AI148" i="4"/>
  <c r="BY148" i="4" s="1"/>
  <c r="GW148" i="4" s="1"/>
  <c r="AH148" i="4"/>
  <c r="BX148" i="4" s="1"/>
  <c r="GV148" i="4" s="1"/>
  <c r="AG148" i="4"/>
  <c r="BW148" i="4" s="1"/>
  <c r="GU148" i="4" s="1"/>
  <c r="AF148" i="4"/>
  <c r="BV148" i="4" s="1"/>
  <c r="GT148" i="4" s="1"/>
  <c r="AE148" i="4"/>
  <c r="BU148" i="4" s="1"/>
  <c r="GS148" i="4" s="1"/>
  <c r="AD148" i="4"/>
  <c r="BT148" i="4" s="1"/>
  <c r="GR148" i="4" s="1"/>
  <c r="AC148" i="4"/>
  <c r="BS148" i="4" s="1"/>
  <c r="GQ148" i="4" s="1"/>
  <c r="AB148" i="4"/>
  <c r="BR148" i="4" s="1"/>
  <c r="GP148" i="4" s="1"/>
  <c r="AT116" i="4"/>
  <c r="CJ116" i="4" s="1"/>
  <c r="HH116" i="4" s="1"/>
  <c r="AS116" i="4"/>
  <c r="CI116" i="4" s="1"/>
  <c r="HG116" i="4" s="1"/>
  <c r="AR116" i="4"/>
  <c r="CH116" i="4" s="1"/>
  <c r="HF116" i="4" s="1"/>
  <c r="AQ116" i="4"/>
  <c r="CG116" i="4" s="1"/>
  <c r="HE116" i="4" s="1"/>
  <c r="AP116" i="4"/>
  <c r="CF116" i="4" s="1"/>
  <c r="HD116" i="4" s="1"/>
  <c r="AO116" i="4"/>
  <c r="CE116" i="4" s="1"/>
  <c r="HC116" i="4" s="1"/>
  <c r="AN116" i="4"/>
  <c r="CD116" i="4" s="1"/>
  <c r="HB116" i="4" s="1"/>
  <c r="AM116" i="4"/>
  <c r="CC116" i="4" s="1"/>
  <c r="HA116" i="4" s="1"/>
  <c r="AL116" i="4"/>
  <c r="CB116" i="4" s="1"/>
  <c r="GZ116" i="4" s="1"/>
  <c r="AK116" i="4"/>
  <c r="CA116" i="4" s="1"/>
  <c r="GY116" i="4" s="1"/>
  <c r="AJ116" i="4"/>
  <c r="BZ116" i="4" s="1"/>
  <c r="GX116" i="4" s="1"/>
  <c r="AI116" i="4"/>
  <c r="BY116" i="4" s="1"/>
  <c r="GW116" i="4" s="1"/>
  <c r="AH116" i="4"/>
  <c r="BX116" i="4" s="1"/>
  <c r="GV116" i="4" s="1"/>
  <c r="AG116" i="4"/>
  <c r="BW116" i="4" s="1"/>
  <c r="GU116" i="4" s="1"/>
  <c r="AF116" i="4"/>
  <c r="BV116" i="4" s="1"/>
  <c r="GT116" i="4" s="1"/>
  <c r="AE116" i="4"/>
  <c r="BU116" i="4" s="1"/>
  <c r="GS116" i="4" s="1"/>
  <c r="AD116" i="4"/>
  <c r="BT116" i="4" s="1"/>
  <c r="GR116" i="4" s="1"/>
  <c r="AC116" i="4"/>
  <c r="BS116" i="4" s="1"/>
  <c r="GQ116" i="4" s="1"/>
  <c r="AB116" i="4"/>
  <c r="BR116" i="4" s="1"/>
  <c r="GP116" i="4" s="1"/>
  <c r="AT131" i="4"/>
  <c r="CJ131" i="4" s="1"/>
  <c r="HH131" i="4" s="1"/>
  <c r="AS131" i="4"/>
  <c r="CI131" i="4" s="1"/>
  <c r="HG131" i="4" s="1"/>
  <c r="AR131" i="4"/>
  <c r="CH131" i="4" s="1"/>
  <c r="HF131" i="4" s="1"/>
  <c r="AQ131" i="4"/>
  <c r="CG131" i="4" s="1"/>
  <c r="HE131" i="4" s="1"/>
  <c r="AP131" i="4"/>
  <c r="CF131" i="4" s="1"/>
  <c r="HD131" i="4" s="1"/>
  <c r="AO131" i="4"/>
  <c r="CE131" i="4" s="1"/>
  <c r="HC131" i="4" s="1"/>
  <c r="AN131" i="4"/>
  <c r="CD131" i="4" s="1"/>
  <c r="HB131" i="4" s="1"/>
  <c r="AM131" i="4"/>
  <c r="CC131" i="4" s="1"/>
  <c r="HA131" i="4" s="1"/>
  <c r="AL131" i="4"/>
  <c r="CB131" i="4" s="1"/>
  <c r="GZ131" i="4" s="1"/>
  <c r="AK131" i="4"/>
  <c r="CA131" i="4" s="1"/>
  <c r="GY131" i="4" s="1"/>
  <c r="AJ131" i="4"/>
  <c r="BZ131" i="4" s="1"/>
  <c r="GX131" i="4" s="1"/>
  <c r="AI131" i="4"/>
  <c r="BY131" i="4" s="1"/>
  <c r="GW131" i="4" s="1"/>
  <c r="AH131" i="4"/>
  <c r="BX131" i="4" s="1"/>
  <c r="GV131" i="4" s="1"/>
  <c r="AG131" i="4"/>
  <c r="BW131" i="4" s="1"/>
  <c r="GU131" i="4" s="1"/>
  <c r="AF131" i="4"/>
  <c r="BV131" i="4" s="1"/>
  <c r="GT131" i="4" s="1"/>
  <c r="AE131" i="4"/>
  <c r="AD131" i="4"/>
  <c r="BT131" i="4" s="1"/>
  <c r="GR131" i="4" s="1"/>
  <c r="AC131" i="4"/>
  <c r="BS131" i="4" s="1"/>
  <c r="GQ131" i="4" s="1"/>
  <c r="AB131" i="4"/>
  <c r="BR131" i="4" s="1"/>
  <c r="GP131" i="4" s="1"/>
  <c r="AT17" i="4"/>
  <c r="CJ17" i="4" s="1"/>
  <c r="HH17" i="4" s="1"/>
  <c r="AS17" i="4"/>
  <c r="CI17" i="4" s="1"/>
  <c r="HG17" i="4" s="1"/>
  <c r="AR17" i="4"/>
  <c r="CH17" i="4" s="1"/>
  <c r="HF17" i="4" s="1"/>
  <c r="AQ17" i="4"/>
  <c r="CG17" i="4" s="1"/>
  <c r="HE17" i="4" s="1"/>
  <c r="AP17" i="4"/>
  <c r="CF17" i="4" s="1"/>
  <c r="HD17" i="4" s="1"/>
  <c r="AO17" i="4"/>
  <c r="CE17" i="4" s="1"/>
  <c r="HC17" i="4" s="1"/>
  <c r="AN17" i="4"/>
  <c r="CD17" i="4" s="1"/>
  <c r="HB17" i="4" s="1"/>
  <c r="AM17" i="4"/>
  <c r="CC17" i="4" s="1"/>
  <c r="HA17" i="4" s="1"/>
  <c r="AL17" i="4"/>
  <c r="CB17" i="4" s="1"/>
  <c r="GZ17" i="4" s="1"/>
  <c r="AK17" i="4"/>
  <c r="CA17" i="4" s="1"/>
  <c r="GY17" i="4" s="1"/>
  <c r="AJ17" i="4"/>
  <c r="BZ17" i="4" s="1"/>
  <c r="GX17" i="4" s="1"/>
  <c r="AI17" i="4"/>
  <c r="BY17" i="4" s="1"/>
  <c r="GW17" i="4" s="1"/>
  <c r="AH17" i="4"/>
  <c r="BX17" i="4" s="1"/>
  <c r="GV17" i="4" s="1"/>
  <c r="AG17" i="4"/>
  <c r="BW17" i="4" s="1"/>
  <c r="GU17" i="4" s="1"/>
  <c r="AF17" i="4"/>
  <c r="BV17" i="4" s="1"/>
  <c r="GT17" i="4" s="1"/>
  <c r="AE17" i="4"/>
  <c r="BU17" i="4" s="1"/>
  <c r="GS17" i="4" s="1"/>
  <c r="AD17" i="4"/>
  <c r="BT17" i="4" s="1"/>
  <c r="GR17" i="4" s="1"/>
  <c r="AC17" i="4"/>
  <c r="BS17" i="4" s="1"/>
  <c r="GQ17" i="4" s="1"/>
  <c r="AB17" i="4"/>
  <c r="AT160" i="4"/>
  <c r="CJ160" i="4" s="1"/>
  <c r="HH160" i="4" s="1"/>
  <c r="AS160" i="4"/>
  <c r="CI160" i="4" s="1"/>
  <c r="HG160" i="4" s="1"/>
  <c r="AR160" i="4"/>
  <c r="CH160" i="4" s="1"/>
  <c r="HF160" i="4" s="1"/>
  <c r="AQ160" i="4"/>
  <c r="CG160" i="4" s="1"/>
  <c r="HE160" i="4" s="1"/>
  <c r="AP160" i="4"/>
  <c r="CF160" i="4" s="1"/>
  <c r="HD160" i="4" s="1"/>
  <c r="AO160" i="4"/>
  <c r="CE160" i="4" s="1"/>
  <c r="HC160" i="4" s="1"/>
  <c r="AN160" i="4"/>
  <c r="CD160" i="4" s="1"/>
  <c r="HB160" i="4" s="1"/>
  <c r="AM160" i="4"/>
  <c r="CC160" i="4" s="1"/>
  <c r="HA160" i="4" s="1"/>
  <c r="AL160" i="4"/>
  <c r="CB160" i="4" s="1"/>
  <c r="GZ160" i="4" s="1"/>
  <c r="AK160" i="4"/>
  <c r="CA160" i="4" s="1"/>
  <c r="GY160" i="4" s="1"/>
  <c r="AJ160" i="4"/>
  <c r="BZ160" i="4" s="1"/>
  <c r="GX160" i="4" s="1"/>
  <c r="AI160" i="4"/>
  <c r="BY160" i="4" s="1"/>
  <c r="GW160" i="4" s="1"/>
  <c r="AH160" i="4"/>
  <c r="BX160" i="4" s="1"/>
  <c r="GV160" i="4" s="1"/>
  <c r="AG160" i="4"/>
  <c r="BW160" i="4" s="1"/>
  <c r="GU160" i="4" s="1"/>
  <c r="AF160" i="4"/>
  <c r="BV160" i="4" s="1"/>
  <c r="GT160" i="4" s="1"/>
  <c r="AE160" i="4"/>
  <c r="BU160" i="4" s="1"/>
  <c r="GS160" i="4" s="1"/>
  <c r="AD160" i="4"/>
  <c r="BT160" i="4" s="1"/>
  <c r="GR160" i="4" s="1"/>
  <c r="AC160" i="4"/>
  <c r="BS160" i="4" s="1"/>
  <c r="GQ160" i="4" s="1"/>
  <c r="AB160" i="4"/>
  <c r="BR160" i="4" s="1"/>
  <c r="GP160" i="4" s="1"/>
  <c r="AT178" i="4"/>
  <c r="CJ178" i="4" s="1"/>
  <c r="HH178" i="4" s="1"/>
  <c r="AS178" i="4"/>
  <c r="CI178" i="4" s="1"/>
  <c r="HG178" i="4" s="1"/>
  <c r="AR178" i="4"/>
  <c r="CH178" i="4" s="1"/>
  <c r="HF178" i="4" s="1"/>
  <c r="AQ178" i="4"/>
  <c r="CG178" i="4" s="1"/>
  <c r="HE178" i="4" s="1"/>
  <c r="AP178" i="4"/>
  <c r="CF178" i="4" s="1"/>
  <c r="HD178" i="4" s="1"/>
  <c r="AO178" i="4"/>
  <c r="CE178" i="4" s="1"/>
  <c r="HC178" i="4" s="1"/>
  <c r="AN178" i="4"/>
  <c r="CD178" i="4" s="1"/>
  <c r="HB178" i="4" s="1"/>
  <c r="AM178" i="4"/>
  <c r="CC178" i="4" s="1"/>
  <c r="HA178" i="4" s="1"/>
  <c r="AL178" i="4"/>
  <c r="CB178" i="4" s="1"/>
  <c r="GZ178" i="4" s="1"/>
  <c r="AK178" i="4"/>
  <c r="CA178" i="4" s="1"/>
  <c r="GY178" i="4" s="1"/>
  <c r="AJ178" i="4"/>
  <c r="BZ178" i="4" s="1"/>
  <c r="GX178" i="4" s="1"/>
  <c r="AI178" i="4"/>
  <c r="BY178" i="4" s="1"/>
  <c r="GW178" i="4" s="1"/>
  <c r="AH178" i="4"/>
  <c r="BX178" i="4" s="1"/>
  <c r="GV178" i="4" s="1"/>
  <c r="AG178" i="4"/>
  <c r="BW178" i="4" s="1"/>
  <c r="GU178" i="4" s="1"/>
  <c r="AF178" i="4"/>
  <c r="BV178" i="4" s="1"/>
  <c r="GT178" i="4" s="1"/>
  <c r="AE178" i="4"/>
  <c r="BU178" i="4" s="1"/>
  <c r="GS178" i="4" s="1"/>
  <c r="AD178" i="4"/>
  <c r="BT178" i="4" s="1"/>
  <c r="GR178" i="4" s="1"/>
  <c r="AC178" i="4"/>
  <c r="BS178" i="4" s="1"/>
  <c r="GQ178" i="4" s="1"/>
  <c r="AB178" i="4"/>
  <c r="BR178" i="4" s="1"/>
  <c r="GP178" i="4" s="1"/>
  <c r="AT143" i="4"/>
  <c r="CJ143" i="4" s="1"/>
  <c r="HH143" i="4" s="1"/>
  <c r="AS143" i="4"/>
  <c r="CI143" i="4" s="1"/>
  <c r="HG143" i="4" s="1"/>
  <c r="AR143" i="4"/>
  <c r="CH143" i="4" s="1"/>
  <c r="HF143" i="4" s="1"/>
  <c r="AQ143" i="4"/>
  <c r="CG143" i="4" s="1"/>
  <c r="HE143" i="4" s="1"/>
  <c r="AP143" i="4"/>
  <c r="CF143" i="4" s="1"/>
  <c r="HD143" i="4" s="1"/>
  <c r="AO143" i="4"/>
  <c r="CE143" i="4" s="1"/>
  <c r="HC143" i="4" s="1"/>
  <c r="AN143" i="4"/>
  <c r="CD143" i="4" s="1"/>
  <c r="HB143" i="4" s="1"/>
  <c r="AM143" i="4"/>
  <c r="CC143" i="4" s="1"/>
  <c r="HA143" i="4" s="1"/>
  <c r="AL143" i="4"/>
  <c r="CB143" i="4" s="1"/>
  <c r="AK143" i="4"/>
  <c r="CA143" i="4" s="1"/>
  <c r="GY143" i="4" s="1"/>
  <c r="AJ143" i="4"/>
  <c r="BZ143" i="4" s="1"/>
  <c r="GX143" i="4" s="1"/>
  <c r="AI143" i="4"/>
  <c r="BY143" i="4" s="1"/>
  <c r="GW143" i="4" s="1"/>
  <c r="AH143" i="4"/>
  <c r="BX143" i="4" s="1"/>
  <c r="GV143" i="4" s="1"/>
  <c r="AG143" i="4"/>
  <c r="BW143" i="4" s="1"/>
  <c r="GU143" i="4" s="1"/>
  <c r="AF143" i="4"/>
  <c r="BV143" i="4" s="1"/>
  <c r="GT143" i="4" s="1"/>
  <c r="AE143" i="4"/>
  <c r="BU143" i="4" s="1"/>
  <c r="GS143" i="4" s="1"/>
  <c r="AD143" i="4"/>
  <c r="BT143" i="4" s="1"/>
  <c r="GR143" i="4" s="1"/>
  <c r="AC143" i="4"/>
  <c r="BS143" i="4" s="1"/>
  <c r="GQ143" i="4" s="1"/>
  <c r="AB143" i="4"/>
  <c r="BR143" i="4" s="1"/>
  <c r="GP143" i="4" s="1"/>
  <c r="AT102" i="4"/>
  <c r="CJ102" i="4" s="1"/>
  <c r="HH102" i="4" s="1"/>
  <c r="AS102" i="4"/>
  <c r="CI102" i="4" s="1"/>
  <c r="HG102" i="4" s="1"/>
  <c r="AR102" i="4"/>
  <c r="CH102" i="4" s="1"/>
  <c r="HF102" i="4" s="1"/>
  <c r="AQ102" i="4"/>
  <c r="CG102" i="4" s="1"/>
  <c r="HE102" i="4" s="1"/>
  <c r="AP102" i="4"/>
  <c r="CF102" i="4" s="1"/>
  <c r="HD102" i="4" s="1"/>
  <c r="AO102" i="4"/>
  <c r="CE102" i="4" s="1"/>
  <c r="HC102" i="4" s="1"/>
  <c r="AN102" i="4"/>
  <c r="CD102" i="4" s="1"/>
  <c r="HB102" i="4" s="1"/>
  <c r="AM102" i="4"/>
  <c r="CC102" i="4" s="1"/>
  <c r="HA102" i="4" s="1"/>
  <c r="AL102" i="4"/>
  <c r="CB102" i="4" s="1"/>
  <c r="GZ102" i="4" s="1"/>
  <c r="AK102" i="4"/>
  <c r="CA102" i="4" s="1"/>
  <c r="GY102" i="4" s="1"/>
  <c r="AJ102" i="4"/>
  <c r="BZ102" i="4" s="1"/>
  <c r="GX102" i="4" s="1"/>
  <c r="AI102" i="4"/>
  <c r="BY102" i="4" s="1"/>
  <c r="GW102" i="4" s="1"/>
  <c r="AH102" i="4"/>
  <c r="BX102" i="4" s="1"/>
  <c r="GV102" i="4" s="1"/>
  <c r="AG102" i="4"/>
  <c r="BW102" i="4" s="1"/>
  <c r="GU102" i="4" s="1"/>
  <c r="AF102" i="4"/>
  <c r="BV102" i="4" s="1"/>
  <c r="GT102" i="4" s="1"/>
  <c r="AE102" i="4"/>
  <c r="BU102" i="4" s="1"/>
  <c r="GS102" i="4" s="1"/>
  <c r="AD102" i="4"/>
  <c r="BT102" i="4" s="1"/>
  <c r="GR102" i="4" s="1"/>
  <c r="AC102" i="4"/>
  <c r="BS102" i="4" s="1"/>
  <c r="GQ102" i="4" s="1"/>
  <c r="AB102" i="4"/>
  <c r="BR102" i="4" s="1"/>
  <c r="GP102" i="4" s="1"/>
  <c r="AT52" i="4"/>
  <c r="CJ52" i="4" s="1"/>
  <c r="HH52" i="4" s="1"/>
  <c r="IE52" i="4" s="1"/>
  <c r="AS52" i="4"/>
  <c r="CI52" i="4" s="1"/>
  <c r="HG52" i="4" s="1"/>
  <c r="AR52" i="4"/>
  <c r="CH52" i="4" s="1"/>
  <c r="HF52" i="4" s="1"/>
  <c r="AQ52" i="4"/>
  <c r="CG52" i="4" s="1"/>
  <c r="HE52" i="4" s="1"/>
  <c r="AP52" i="4"/>
  <c r="CF52" i="4" s="1"/>
  <c r="HD52" i="4" s="1"/>
  <c r="AO52" i="4"/>
  <c r="CE52" i="4" s="1"/>
  <c r="HC52" i="4" s="1"/>
  <c r="AN52" i="4"/>
  <c r="CD52" i="4" s="1"/>
  <c r="HB52" i="4" s="1"/>
  <c r="AM52" i="4"/>
  <c r="CC52" i="4" s="1"/>
  <c r="HA52" i="4" s="1"/>
  <c r="AL52" i="4"/>
  <c r="CB52" i="4" s="1"/>
  <c r="GZ52" i="4" s="1"/>
  <c r="AK52" i="4"/>
  <c r="CA52" i="4" s="1"/>
  <c r="GY52" i="4" s="1"/>
  <c r="AJ52" i="4"/>
  <c r="BZ52" i="4" s="1"/>
  <c r="GX52" i="4" s="1"/>
  <c r="AI52" i="4"/>
  <c r="BY52" i="4" s="1"/>
  <c r="GW52" i="4" s="1"/>
  <c r="AH52" i="4"/>
  <c r="BX52" i="4" s="1"/>
  <c r="GV52" i="4" s="1"/>
  <c r="AG52" i="4"/>
  <c r="BW52" i="4" s="1"/>
  <c r="GU52" i="4" s="1"/>
  <c r="AF52" i="4"/>
  <c r="BV52" i="4" s="1"/>
  <c r="GT52" i="4" s="1"/>
  <c r="AE52" i="4"/>
  <c r="BU52" i="4" s="1"/>
  <c r="GS52" i="4" s="1"/>
  <c r="AD52" i="4"/>
  <c r="BT52" i="4" s="1"/>
  <c r="GR52" i="4" s="1"/>
  <c r="AC52" i="4"/>
  <c r="BS52" i="4" s="1"/>
  <c r="GQ52" i="4" s="1"/>
  <c r="AB52" i="4"/>
  <c r="BR52" i="4" s="1"/>
  <c r="GP52" i="4" s="1"/>
  <c r="AT97" i="4"/>
  <c r="CJ97" i="4" s="1"/>
  <c r="HH97" i="4" s="1"/>
  <c r="AS97" i="4"/>
  <c r="CI97" i="4" s="1"/>
  <c r="HG97" i="4" s="1"/>
  <c r="AR97" i="4"/>
  <c r="CH97" i="4" s="1"/>
  <c r="HF97" i="4" s="1"/>
  <c r="AQ97" i="4"/>
  <c r="CG97" i="4" s="1"/>
  <c r="HE97" i="4" s="1"/>
  <c r="AP97" i="4"/>
  <c r="CF97" i="4" s="1"/>
  <c r="HD97" i="4" s="1"/>
  <c r="AO97" i="4"/>
  <c r="CE97" i="4" s="1"/>
  <c r="HC97" i="4" s="1"/>
  <c r="AN97" i="4"/>
  <c r="CD97" i="4" s="1"/>
  <c r="HB97" i="4" s="1"/>
  <c r="AM97" i="4"/>
  <c r="CC97" i="4" s="1"/>
  <c r="HA97" i="4" s="1"/>
  <c r="AL97" i="4"/>
  <c r="CB97" i="4" s="1"/>
  <c r="GZ97" i="4" s="1"/>
  <c r="AK97" i="4"/>
  <c r="CA97" i="4" s="1"/>
  <c r="GY97" i="4" s="1"/>
  <c r="AJ97" i="4"/>
  <c r="BZ97" i="4" s="1"/>
  <c r="GX97" i="4" s="1"/>
  <c r="AI97" i="4"/>
  <c r="BY97" i="4" s="1"/>
  <c r="GW97" i="4" s="1"/>
  <c r="AH97" i="4"/>
  <c r="BX97" i="4" s="1"/>
  <c r="GV97" i="4" s="1"/>
  <c r="AG97" i="4"/>
  <c r="BW97" i="4" s="1"/>
  <c r="GU97" i="4" s="1"/>
  <c r="AF97" i="4"/>
  <c r="BV97" i="4" s="1"/>
  <c r="GT97" i="4" s="1"/>
  <c r="AE97" i="4"/>
  <c r="BU97" i="4" s="1"/>
  <c r="GS97" i="4" s="1"/>
  <c r="AD97" i="4"/>
  <c r="BT97" i="4" s="1"/>
  <c r="GR97" i="4" s="1"/>
  <c r="AC97" i="4"/>
  <c r="BS97" i="4" s="1"/>
  <c r="GQ97" i="4" s="1"/>
  <c r="AB97" i="4"/>
  <c r="BR97" i="4" s="1"/>
  <c r="GP97" i="4" s="1"/>
  <c r="AO85" i="4"/>
  <c r="AN85" i="4"/>
  <c r="AM85" i="4"/>
  <c r="CC85" i="4" s="1"/>
  <c r="HA85" i="4" s="1"/>
  <c r="AL85" i="4"/>
  <c r="CB85" i="4" s="1"/>
  <c r="GZ85" i="4" s="1"/>
  <c r="AK85" i="4"/>
  <c r="AJ85" i="4"/>
  <c r="BZ85" i="4" s="1"/>
  <c r="GX85" i="4" s="1"/>
  <c r="AI85" i="4"/>
  <c r="BY85" i="4" s="1"/>
  <c r="GW85" i="4" s="1"/>
  <c r="AH85" i="4"/>
  <c r="BX85" i="4" s="1"/>
  <c r="GV85" i="4" s="1"/>
  <c r="AG85" i="4"/>
  <c r="BW85" i="4" s="1"/>
  <c r="GU85" i="4" s="1"/>
  <c r="AF85" i="4"/>
  <c r="BV85" i="4" s="1"/>
  <c r="GT85" i="4" s="1"/>
  <c r="AE85" i="4"/>
  <c r="BU85" i="4" s="1"/>
  <c r="GS85" i="4" s="1"/>
  <c r="AD85" i="4"/>
  <c r="BT85" i="4" s="1"/>
  <c r="GR85" i="4" s="1"/>
  <c r="AC85" i="4"/>
  <c r="BS85" i="4" s="1"/>
  <c r="GQ85" i="4" s="1"/>
  <c r="AB85" i="4"/>
  <c r="BR85" i="4" s="1"/>
  <c r="GP85" i="4" s="1"/>
  <c r="AT123" i="4"/>
  <c r="CJ123" i="4" s="1"/>
  <c r="HH123" i="4" s="1"/>
  <c r="AS123" i="4"/>
  <c r="CI123" i="4" s="1"/>
  <c r="HG123" i="4" s="1"/>
  <c r="AR123" i="4"/>
  <c r="CH123" i="4" s="1"/>
  <c r="HF123" i="4" s="1"/>
  <c r="AQ123" i="4"/>
  <c r="CG123" i="4" s="1"/>
  <c r="HE123" i="4" s="1"/>
  <c r="AP123" i="4"/>
  <c r="CF123" i="4" s="1"/>
  <c r="HD123" i="4" s="1"/>
  <c r="AO123" i="4"/>
  <c r="CE123" i="4" s="1"/>
  <c r="HC123" i="4" s="1"/>
  <c r="AN123" i="4"/>
  <c r="CD123" i="4" s="1"/>
  <c r="HB123" i="4" s="1"/>
  <c r="AM123" i="4"/>
  <c r="CC123" i="4" s="1"/>
  <c r="HA123" i="4" s="1"/>
  <c r="AL123" i="4"/>
  <c r="CB123" i="4" s="1"/>
  <c r="GZ123" i="4" s="1"/>
  <c r="AK123" i="4"/>
  <c r="CA123" i="4" s="1"/>
  <c r="GY123" i="4" s="1"/>
  <c r="AJ123" i="4"/>
  <c r="BZ123" i="4" s="1"/>
  <c r="GX123" i="4" s="1"/>
  <c r="AI123" i="4"/>
  <c r="BY123" i="4" s="1"/>
  <c r="GW123" i="4" s="1"/>
  <c r="AH123" i="4"/>
  <c r="BX123" i="4" s="1"/>
  <c r="GV123" i="4" s="1"/>
  <c r="AG123" i="4"/>
  <c r="BW123" i="4" s="1"/>
  <c r="GU123" i="4" s="1"/>
  <c r="AF123" i="4"/>
  <c r="BV123" i="4" s="1"/>
  <c r="GT123" i="4" s="1"/>
  <c r="AE123" i="4"/>
  <c r="BU123" i="4" s="1"/>
  <c r="GS123" i="4" s="1"/>
  <c r="AD123" i="4"/>
  <c r="BT123" i="4" s="1"/>
  <c r="GR123" i="4" s="1"/>
  <c r="AC123" i="4"/>
  <c r="BS123" i="4" s="1"/>
  <c r="GQ123" i="4" s="1"/>
  <c r="AB123" i="4"/>
  <c r="AT80" i="4"/>
  <c r="CJ80" i="4" s="1"/>
  <c r="HH80" i="4" s="1"/>
  <c r="AS80" i="4"/>
  <c r="CI80" i="4" s="1"/>
  <c r="HG80" i="4" s="1"/>
  <c r="AR80" i="4"/>
  <c r="CH80" i="4" s="1"/>
  <c r="HF80" i="4" s="1"/>
  <c r="AQ80" i="4"/>
  <c r="CG80" i="4" s="1"/>
  <c r="HE80" i="4" s="1"/>
  <c r="AP80" i="4"/>
  <c r="CF80" i="4" s="1"/>
  <c r="HD80" i="4" s="1"/>
  <c r="AO80" i="4"/>
  <c r="CE80" i="4" s="1"/>
  <c r="AN80" i="4"/>
  <c r="CD80" i="4" s="1"/>
  <c r="HB80" i="4" s="1"/>
  <c r="AM80" i="4"/>
  <c r="CC80" i="4" s="1"/>
  <c r="HA80" i="4" s="1"/>
  <c r="AL80" i="4"/>
  <c r="CB80" i="4" s="1"/>
  <c r="GZ80" i="4" s="1"/>
  <c r="AK80" i="4"/>
  <c r="CA80" i="4" s="1"/>
  <c r="GY80" i="4" s="1"/>
  <c r="AJ80" i="4"/>
  <c r="BZ80" i="4" s="1"/>
  <c r="GX80" i="4" s="1"/>
  <c r="AI80" i="4"/>
  <c r="BY80" i="4" s="1"/>
  <c r="GW80" i="4" s="1"/>
  <c r="AH80" i="4"/>
  <c r="BX80" i="4" s="1"/>
  <c r="GV80" i="4" s="1"/>
  <c r="AG80" i="4"/>
  <c r="BW80" i="4" s="1"/>
  <c r="GU80" i="4" s="1"/>
  <c r="AF80" i="4"/>
  <c r="BV80" i="4" s="1"/>
  <c r="GT80" i="4" s="1"/>
  <c r="AE80" i="4"/>
  <c r="BU80" i="4" s="1"/>
  <c r="GS80" i="4" s="1"/>
  <c r="AD80" i="4"/>
  <c r="BT80" i="4" s="1"/>
  <c r="GR80" i="4" s="1"/>
  <c r="AC80" i="4"/>
  <c r="BS80" i="4" s="1"/>
  <c r="GQ80" i="4" s="1"/>
  <c r="AB80" i="4"/>
  <c r="BR80" i="4" s="1"/>
  <c r="GP80" i="4" s="1"/>
  <c r="AT197" i="4"/>
  <c r="CJ197" i="4" s="1"/>
  <c r="HH197" i="4" s="1"/>
  <c r="AS197" i="4"/>
  <c r="CI197" i="4" s="1"/>
  <c r="HG197" i="4" s="1"/>
  <c r="AR197" i="4"/>
  <c r="CH197" i="4" s="1"/>
  <c r="HF197" i="4" s="1"/>
  <c r="AQ197" i="4"/>
  <c r="CG197" i="4" s="1"/>
  <c r="HE197" i="4" s="1"/>
  <c r="AP197" i="4"/>
  <c r="CF197" i="4" s="1"/>
  <c r="HD197" i="4" s="1"/>
  <c r="AO197" i="4"/>
  <c r="CE197" i="4" s="1"/>
  <c r="HC197" i="4" s="1"/>
  <c r="AN197" i="4"/>
  <c r="CD197" i="4" s="1"/>
  <c r="HB197" i="4" s="1"/>
  <c r="AM197" i="4"/>
  <c r="CC197" i="4" s="1"/>
  <c r="HA197" i="4" s="1"/>
  <c r="AL197" i="4"/>
  <c r="CB197" i="4" s="1"/>
  <c r="GZ197" i="4" s="1"/>
  <c r="AK197" i="4"/>
  <c r="CA197" i="4" s="1"/>
  <c r="GY197" i="4" s="1"/>
  <c r="AJ197" i="4"/>
  <c r="BZ197" i="4" s="1"/>
  <c r="GX197" i="4" s="1"/>
  <c r="AI197" i="4"/>
  <c r="BY197" i="4" s="1"/>
  <c r="GW197" i="4" s="1"/>
  <c r="AH197" i="4"/>
  <c r="BX197" i="4" s="1"/>
  <c r="GV197" i="4" s="1"/>
  <c r="AG197" i="4"/>
  <c r="BW197" i="4" s="1"/>
  <c r="GU197" i="4" s="1"/>
  <c r="AF197" i="4"/>
  <c r="BV197" i="4" s="1"/>
  <c r="GT197" i="4" s="1"/>
  <c r="AE197" i="4"/>
  <c r="BU197" i="4" s="1"/>
  <c r="GS197" i="4" s="1"/>
  <c r="AD197" i="4"/>
  <c r="BT197" i="4" s="1"/>
  <c r="GR197" i="4" s="1"/>
  <c r="AC197" i="4"/>
  <c r="BS197" i="4" s="1"/>
  <c r="GQ197" i="4" s="1"/>
  <c r="AB197" i="4"/>
  <c r="BR197" i="4" s="1"/>
  <c r="GP197" i="4" s="1"/>
  <c r="AT196" i="4"/>
  <c r="CJ196" i="4" s="1"/>
  <c r="HH196" i="4" s="1"/>
  <c r="AS196" i="4"/>
  <c r="CI196" i="4" s="1"/>
  <c r="HG196" i="4" s="1"/>
  <c r="AR196" i="4"/>
  <c r="CH196" i="4" s="1"/>
  <c r="HF196" i="4" s="1"/>
  <c r="AQ196" i="4"/>
  <c r="CG196" i="4" s="1"/>
  <c r="HE196" i="4" s="1"/>
  <c r="AP196" i="4"/>
  <c r="CF196" i="4" s="1"/>
  <c r="HD196" i="4" s="1"/>
  <c r="AO196" i="4"/>
  <c r="CE196" i="4" s="1"/>
  <c r="HC196" i="4" s="1"/>
  <c r="AN196" i="4"/>
  <c r="CD196" i="4" s="1"/>
  <c r="HB196" i="4" s="1"/>
  <c r="AM196" i="4"/>
  <c r="CC196" i="4" s="1"/>
  <c r="HA196" i="4" s="1"/>
  <c r="AL196" i="4"/>
  <c r="CB196" i="4" s="1"/>
  <c r="GZ196" i="4" s="1"/>
  <c r="AK196" i="4"/>
  <c r="CA196" i="4" s="1"/>
  <c r="GY196" i="4" s="1"/>
  <c r="AJ196" i="4"/>
  <c r="BZ196" i="4" s="1"/>
  <c r="GX196" i="4" s="1"/>
  <c r="AI196" i="4"/>
  <c r="BY196" i="4" s="1"/>
  <c r="GW196" i="4" s="1"/>
  <c r="AH196" i="4"/>
  <c r="BX196" i="4" s="1"/>
  <c r="GV196" i="4" s="1"/>
  <c r="AG196" i="4"/>
  <c r="BW196" i="4" s="1"/>
  <c r="GU196" i="4" s="1"/>
  <c r="AF196" i="4"/>
  <c r="BV196" i="4" s="1"/>
  <c r="GT196" i="4" s="1"/>
  <c r="AE196" i="4"/>
  <c r="BU196" i="4" s="1"/>
  <c r="GS196" i="4" s="1"/>
  <c r="AD196" i="4"/>
  <c r="BT196" i="4" s="1"/>
  <c r="GR196" i="4" s="1"/>
  <c r="AC196" i="4"/>
  <c r="BS196" i="4" s="1"/>
  <c r="GQ196" i="4" s="1"/>
  <c r="AB196" i="4"/>
  <c r="BR196" i="4" s="1"/>
  <c r="GP196" i="4" s="1"/>
  <c r="AT151" i="4"/>
  <c r="CJ151" i="4" s="1"/>
  <c r="HH151" i="4" s="1"/>
  <c r="AS151" i="4"/>
  <c r="CI151" i="4" s="1"/>
  <c r="HG151" i="4" s="1"/>
  <c r="AR151" i="4"/>
  <c r="CH151" i="4" s="1"/>
  <c r="HF151" i="4" s="1"/>
  <c r="AQ151" i="4"/>
  <c r="CG151" i="4" s="1"/>
  <c r="HE151" i="4" s="1"/>
  <c r="AP151" i="4"/>
  <c r="CF151" i="4" s="1"/>
  <c r="HD151" i="4" s="1"/>
  <c r="AO151" i="4"/>
  <c r="CE151" i="4" s="1"/>
  <c r="HC151" i="4" s="1"/>
  <c r="AN151" i="4"/>
  <c r="CD151" i="4" s="1"/>
  <c r="HB151" i="4" s="1"/>
  <c r="AM151" i="4"/>
  <c r="CC151" i="4" s="1"/>
  <c r="HA151" i="4" s="1"/>
  <c r="AL151" i="4"/>
  <c r="CB151" i="4" s="1"/>
  <c r="GZ151" i="4" s="1"/>
  <c r="AK151" i="4"/>
  <c r="CA151" i="4" s="1"/>
  <c r="GY151" i="4" s="1"/>
  <c r="AJ151" i="4"/>
  <c r="BZ151" i="4" s="1"/>
  <c r="GX151" i="4" s="1"/>
  <c r="AI151" i="4"/>
  <c r="BY151" i="4" s="1"/>
  <c r="GW151" i="4" s="1"/>
  <c r="AH151" i="4"/>
  <c r="BX151" i="4" s="1"/>
  <c r="GV151" i="4" s="1"/>
  <c r="AG151" i="4"/>
  <c r="BW151" i="4" s="1"/>
  <c r="GU151" i="4" s="1"/>
  <c r="AF151" i="4"/>
  <c r="BV151" i="4" s="1"/>
  <c r="GT151" i="4" s="1"/>
  <c r="AE151" i="4"/>
  <c r="BU151" i="4" s="1"/>
  <c r="GS151" i="4" s="1"/>
  <c r="AD151" i="4"/>
  <c r="BT151" i="4" s="1"/>
  <c r="GR151" i="4" s="1"/>
  <c r="AC151" i="4"/>
  <c r="BS151" i="4" s="1"/>
  <c r="GQ151" i="4" s="1"/>
  <c r="AB151" i="4"/>
  <c r="BR151" i="4" s="1"/>
  <c r="GP151" i="4" s="1"/>
  <c r="AT147" i="4"/>
  <c r="CJ147" i="4" s="1"/>
  <c r="HH147" i="4" s="1"/>
  <c r="AS147" i="4"/>
  <c r="CI147" i="4" s="1"/>
  <c r="HG147" i="4" s="1"/>
  <c r="AR147" i="4"/>
  <c r="CH147" i="4" s="1"/>
  <c r="HF147" i="4" s="1"/>
  <c r="AQ147" i="4"/>
  <c r="CG147" i="4" s="1"/>
  <c r="HE147" i="4" s="1"/>
  <c r="AP147" i="4"/>
  <c r="CF147" i="4" s="1"/>
  <c r="HD147" i="4" s="1"/>
  <c r="AO147" i="4"/>
  <c r="CE147" i="4" s="1"/>
  <c r="HC147" i="4" s="1"/>
  <c r="AN147" i="4"/>
  <c r="CD147" i="4" s="1"/>
  <c r="HB147" i="4" s="1"/>
  <c r="AM147" i="4"/>
  <c r="CC147" i="4" s="1"/>
  <c r="HA147" i="4" s="1"/>
  <c r="AL147" i="4"/>
  <c r="CB147" i="4" s="1"/>
  <c r="GZ147" i="4" s="1"/>
  <c r="AK147" i="4"/>
  <c r="CA147" i="4" s="1"/>
  <c r="GY147" i="4" s="1"/>
  <c r="AJ147" i="4"/>
  <c r="BZ147" i="4" s="1"/>
  <c r="GX147" i="4" s="1"/>
  <c r="AI147" i="4"/>
  <c r="BY147" i="4" s="1"/>
  <c r="GW147" i="4" s="1"/>
  <c r="AH147" i="4"/>
  <c r="BX147" i="4" s="1"/>
  <c r="GV147" i="4" s="1"/>
  <c r="AG147" i="4"/>
  <c r="BW147" i="4" s="1"/>
  <c r="GU147" i="4" s="1"/>
  <c r="AF147" i="4"/>
  <c r="BV147" i="4" s="1"/>
  <c r="GT147" i="4" s="1"/>
  <c r="AE147" i="4"/>
  <c r="AD147" i="4"/>
  <c r="BT147" i="4" s="1"/>
  <c r="GR147" i="4" s="1"/>
  <c r="AC147" i="4"/>
  <c r="BS147" i="4" s="1"/>
  <c r="GQ147" i="4" s="1"/>
  <c r="AB147" i="4"/>
  <c r="BR147" i="4" s="1"/>
  <c r="GP147" i="4" s="1"/>
  <c r="AT144" i="4"/>
  <c r="CJ144" i="4" s="1"/>
  <c r="HH144" i="4" s="1"/>
  <c r="AS144" i="4"/>
  <c r="CI144" i="4" s="1"/>
  <c r="HG144" i="4" s="1"/>
  <c r="AR144" i="4"/>
  <c r="CH144" i="4" s="1"/>
  <c r="HF144" i="4" s="1"/>
  <c r="AQ144" i="4"/>
  <c r="CG144" i="4" s="1"/>
  <c r="HE144" i="4" s="1"/>
  <c r="AP144" i="4"/>
  <c r="CF144" i="4" s="1"/>
  <c r="HD144" i="4" s="1"/>
  <c r="AO144" i="4"/>
  <c r="CE144" i="4" s="1"/>
  <c r="HC144" i="4" s="1"/>
  <c r="AN144" i="4"/>
  <c r="CD144" i="4" s="1"/>
  <c r="HB144" i="4" s="1"/>
  <c r="AM144" i="4"/>
  <c r="CC144" i="4" s="1"/>
  <c r="HA144" i="4" s="1"/>
  <c r="AL144" i="4"/>
  <c r="CB144" i="4" s="1"/>
  <c r="GZ144" i="4" s="1"/>
  <c r="AK144" i="4"/>
  <c r="CA144" i="4" s="1"/>
  <c r="GY144" i="4" s="1"/>
  <c r="AJ144" i="4"/>
  <c r="BZ144" i="4" s="1"/>
  <c r="GX144" i="4" s="1"/>
  <c r="AI144" i="4"/>
  <c r="BY144" i="4" s="1"/>
  <c r="GW144" i="4" s="1"/>
  <c r="AH144" i="4"/>
  <c r="BX144" i="4" s="1"/>
  <c r="GV144" i="4" s="1"/>
  <c r="AG144" i="4"/>
  <c r="BW144" i="4" s="1"/>
  <c r="GU144" i="4" s="1"/>
  <c r="AF144" i="4"/>
  <c r="BV144" i="4" s="1"/>
  <c r="GT144" i="4" s="1"/>
  <c r="AE144" i="4"/>
  <c r="BU144" i="4" s="1"/>
  <c r="GS144" i="4" s="1"/>
  <c r="AD144" i="4"/>
  <c r="BT144" i="4" s="1"/>
  <c r="GR144" i="4" s="1"/>
  <c r="AC144" i="4"/>
  <c r="BS144" i="4" s="1"/>
  <c r="GQ144" i="4" s="1"/>
  <c r="AB144" i="4"/>
  <c r="BR144" i="4" s="1"/>
  <c r="GP144" i="4" s="1"/>
  <c r="AT130" i="4"/>
  <c r="CJ130" i="4" s="1"/>
  <c r="HH130" i="4" s="1"/>
  <c r="AS130" i="4"/>
  <c r="CI130" i="4" s="1"/>
  <c r="HG130" i="4" s="1"/>
  <c r="AR130" i="4"/>
  <c r="CH130" i="4" s="1"/>
  <c r="HF130" i="4" s="1"/>
  <c r="AQ130" i="4"/>
  <c r="CG130" i="4" s="1"/>
  <c r="HE130" i="4" s="1"/>
  <c r="AP130" i="4"/>
  <c r="CF130" i="4" s="1"/>
  <c r="HD130" i="4" s="1"/>
  <c r="AO130" i="4"/>
  <c r="CE130" i="4" s="1"/>
  <c r="HC130" i="4" s="1"/>
  <c r="AN130" i="4"/>
  <c r="CD130" i="4" s="1"/>
  <c r="HB130" i="4" s="1"/>
  <c r="AM130" i="4"/>
  <c r="CC130" i="4" s="1"/>
  <c r="HA130" i="4" s="1"/>
  <c r="AL130" i="4"/>
  <c r="CB130" i="4" s="1"/>
  <c r="GZ130" i="4" s="1"/>
  <c r="AK130" i="4"/>
  <c r="CA130" i="4" s="1"/>
  <c r="GY130" i="4" s="1"/>
  <c r="AJ130" i="4"/>
  <c r="BZ130" i="4" s="1"/>
  <c r="GX130" i="4" s="1"/>
  <c r="AI130" i="4"/>
  <c r="BY130" i="4" s="1"/>
  <c r="GW130" i="4" s="1"/>
  <c r="AH130" i="4"/>
  <c r="BX130" i="4" s="1"/>
  <c r="GV130" i="4" s="1"/>
  <c r="AG130" i="4"/>
  <c r="BW130" i="4" s="1"/>
  <c r="GU130" i="4" s="1"/>
  <c r="AF130" i="4"/>
  <c r="BV130" i="4" s="1"/>
  <c r="GT130" i="4" s="1"/>
  <c r="AE130" i="4"/>
  <c r="BU130" i="4" s="1"/>
  <c r="GS130" i="4" s="1"/>
  <c r="AD130" i="4"/>
  <c r="BT130" i="4" s="1"/>
  <c r="GR130" i="4" s="1"/>
  <c r="AC130" i="4"/>
  <c r="BS130" i="4" s="1"/>
  <c r="GQ130" i="4" s="1"/>
  <c r="AB130" i="4"/>
  <c r="BR130" i="4" s="1"/>
  <c r="GP130" i="4" s="1"/>
  <c r="AT117" i="4"/>
  <c r="CJ117" i="4" s="1"/>
  <c r="HH117" i="4" s="1"/>
  <c r="AS117" i="4"/>
  <c r="CI117" i="4" s="1"/>
  <c r="HG117" i="4" s="1"/>
  <c r="AR117" i="4"/>
  <c r="CH117" i="4" s="1"/>
  <c r="HF117" i="4" s="1"/>
  <c r="AQ117" i="4"/>
  <c r="CG117" i="4" s="1"/>
  <c r="HE117" i="4" s="1"/>
  <c r="AP117" i="4"/>
  <c r="CF117" i="4" s="1"/>
  <c r="HD117" i="4" s="1"/>
  <c r="AO117" i="4"/>
  <c r="CE117" i="4" s="1"/>
  <c r="HC117" i="4" s="1"/>
  <c r="AN117" i="4"/>
  <c r="CD117" i="4" s="1"/>
  <c r="HB117" i="4" s="1"/>
  <c r="AM117" i="4"/>
  <c r="CC117" i="4" s="1"/>
  <c r="HA117" i="4" s="1"/>
  <c r="AL117" i="4"/>
  <c r="CB117" i="4" s="1"/>
  <c r="GZ117" i="4" s="1"/>
  <c r="AK117" i="4"/>
  <c r="CA117" i="4" s="1"/>
  <c r="GY117" i="4" s="1"/>
  <c r="AJ117" i="4"/>
  <c r="BZ117" i="4" s="1"/>
  <c r="GX117" i="4" s="1"/>
  <c r="AI117" i="4"/>
  <c r="BY117" i="4" s="1"/>
  <c r="GW117" i="4" s="1"/>
  <c r="AH117" i="4"/>
  <c r="BX117" i="4" s="1"/>
  <c r="GV117" i="4" s="1"/>
  <c r="AG117" i="4"/>
  <c r="BW117" i="4" s="1"/>
  <c r="GU117" i="4" s="1"/>
  <c r="AF117" i="4"/>
  <c r="BV117" i="4" s="1"/>
  <c r="GT117" i="4" s="1"/>
  <c r="AE117" i="4"/>
  <c r="BU117" i="4" s="1"/>
  <c r="GS117" i="4" s="1"/>
  <c r="AD117" i="4"/>
  <c r="BT117" i="4" s="1"/>
  <c r="GR117" i="4" s="1"/>
  <c r="AC117" i="4"/>
  <c r="BS117" i="4" s="1"/>
  <c r="GQ117" i="4" s="1"/>
  <c r="AB117" i="4"/>
  <c r="BR117" i="4" s="1"/>
  <c r="GP117" i="4" s="1"/>
  <c r="AT110" i="4"/>
  <c r="CJ110" i="4" s="1"/>
  <c r="HH110" i="4" s="1"/>
  <c r="AS110" i="4"/>
  <c r="CI110" i="4" s="1"/>
  <c r="HG110" i="4" s="1"/>
  <c r="AR110" i="4"/>
  <c r="CH110" i="4" s="1"/>
  <c r="HF110" i="4" s="1"/>
  <c r="AQ110" i="4"/>
  <c r="CG110" i="4" s="1"/>
  <c r="HE110" i="4" s="1"/>
  <c r="AP110" i="4"/>
  <c r="CF110" i="4" s="1"/>
  <c r="HD110" i="4" s="1"/>
  <c r="AO110" i="4"/>
  <c r="CE110" i="4" s="1"/>
  <c r="HC110" i="4" s="1"/>
  <c r="AN110" i="4"/>
  <c r="CD110" i="4" s="1"/>
  <c r="HB110" i="4" s="1"/>
  <c r="AM110" i="4"/>
  <c r="CC110" i="4" s="1"/>
  <c r="HA110" i="4" s="1"/>
  <c r="AL110" i="4"/>
  <c r="CB110" i="4" s="1"/>
  <c r="GZ110" i="4" s="1"/>
  <c r="AK110" i="4"/>
  <c r="CA110" i="4" s="1"/>
  <c r="GY110" i="4" s="1"/>
  <c r="AJ110" i="4"/>
  <c r="BZ110" i="4" s="1"/>
  <c r="GX110" i="4" s="1"/>
  <c r="AI110" i="4"/>
  <c r="BY110" i="4" s="1"/>
  <c r="GW110" i="4" s="1"/>
  <c r="AH110" i="4"/>
  <c r="BX110" i="4" s="1"/>
  <c r="GV110" i="4" s="1"/>
  <c r="AG110" i="4"/>
  <c r="BW110" i="4" s="1"/>
  <c r="GU110" i="4" s="1"/>
  <c r="AF110" i="4"/>
  <c r="BV110" i="4" s="1"/>
  <c r="GT110" i="4" s="1"/>
  <c r="AE110" i="4"/>
  <c r="BU110" i="4" s="1"/>
  <c r="GS110" i="4" s="1"/>
  <c r="AD110" i="4"/>
  <c r="BT110" i="4" s="1"/>
  <c r="GR110" i="4" s="1"/>
  <c r="AC110" i="4"/>
  <c r="BS110" i="4" s="1"/>
  <c r="GQ110" i="4" s="1"/>
  <c r="AB110" i="4"/>
  <c r="BR110" i="4" s="1"/>
  <c r="GP110" i="4" s="1"/>
  <c r="AT101" i="4"/>
  <c r="CJ101" i="4" s="1"/>
  <c r="HH101" i="4" s="1"/>
  <c r="AS101" i="4"/>
  <c r="CI101" i="4" s="1"/>
  <c r="HG101" i="4" s="1"/>
  <c r="AR101" i="4"/>
  <c r="CH101" i="4" s="1"/>
  <c r="HF101" i="4" s="1"/>
  <c r="AQ101" i="4"/>
  <c r="CG101" i="4" s="1"/>
  <c r="HE101" i="4" s="1"/>
  <c r="AP101" i="4"/>
  <c r="CF101" i="4" s="1"/>
  <c r="HD101" i="4" s="1"/>
  <c r="AO101" i="4"/>
  <c r="CE101" i="4" s="1"/>
  <c r="HC101" i="4" s="1"/>
  <c r="AN101" i="4"/>
  <c r="CD101" i="4" s="1"/>
  <c r="HB101" i="4" s="1"/>
  <c r="AM101" i="4"/>
  <c r="CC101" i="4" s="1"/>
  <c r="HA101" i="4" s="1"/>
  <c r="AL101" i="4"/>
  <c r="CB101" i="4" s="1"/>
  <c r="GZ101" i="4" s="1"/>
  <c r="AK101" i="4"/>
  <c r="CA101" i="4" s="1"/>
  <c r="GY101" i="4" s="1"/>
  <c r="AJ101" i="4"/>
  <c r="BZ101" i="4" s="1"/>
  <c r="GX101" i="4" s="1"/>
  <c r="AI101" i="4"/>
  <c r="BY101" i="4" s="1"/>
  <c r="GW101" i="4" s="1"/>
  <c r="AH101" i="4"/>
  <c r="BX101" i="4" s="1"/>
  <c r="GV101" i="4" s="1"/>
  <c r="AG101" i="4"/>
  <c r="BW101" i="4" s="1"/>
  <c r="GU101" i="4" s="1"/>
  <c r="AF101" i="4"/>
  <c r="BV101" i="4" s="1"/>
  <c r="GT101" i="4" s="1"/>
  <c r="AE101" i="4"/>
  <c r="BU101" i="4" s="1"/>
  <c r="GS101" i="4" s="1"/>
  <c r="AD101" i="4"/>
  <c r="AC101" i="4"/>
  <c r="BS101" i="4" s="1"/>
  <c r="GQ101" i="4" s="1"/>
  <c r="AB101" i="4"/>
  <c r="BR101" i="4" s="1"/>
  <c r="GP101" i="4" s="1"/>
  <c r="AT74" i="4"/>
  <c r="CJ74" i="4" s="1"/>
  <c r="HH74" i="4" s="1"/>
  <c r="AS74" i="4"/>
  <c r="CI74" i="4" s="1"/>
  <c r="HG74" i="4" s="1"/>
  <c r="AR74" i="4"/>
  <c r="CH74" i="4" s="1"/>
  <c r="HF74" i="4" s="1"/>
  <c r="AQ74" i="4"/>
  <c r="CG74" i="4" s="1"/>
  <c r="HE74" i="4" s="1"/>
  <c r="AP74" i="4"/>
  <c r="CF74" i="4" s="1"/>
  <c r="HD74" i="4" s="1"/>
  <c r="AO74" i="4"/>
  <c r="CE74" i="4" s="1"/>
  <c r="HC74" i="4" s="1"/>
  <c r="AN74" i="4"/>
  <c r="CD74" i="4" s="1"/>
  <c r="HB74" i="4" s="1"/>
  <c r="AM74" i="4"/>
  <c r="CC74" i="4" s="1"/>
  <c r="HA74" i="4" s="1"/>
  <c r="AL74" i="4"/>
  <c r="CB74" i="4" s="1"/>
  <c r="GZ74" i="4" s="1"/>
  <c r="AK74" i="4"/>
  <c r="CA74" i="4" s="1"/>
  <c r="GY74" i="4" s="1"/>
  <c r="AJ74" i="4"/>
  <c r="BZ74" i="4" s="1"/>
  <c r="GX74" i="4" s="1"/>
  <c r="AI74" i="4"/>
  <c r="BY74" i="4" s="1"/>
  <c r="GW74" i="4" s="1"/>
  <c r="AH74" i="4"/>
  <c r="BX74" i="4" s="1"/>
  <c r="GV74" i="4" s="1"/>
  <c r="AG74" i="4"/>
  <c r="BW74" i="4" s="1"/>
  <c r="GU74" i="4" s="1"/>
  <c r="AF74" i="4"/>
  <c r="BV74" i="4" s="1"/>
  <c r="GT74" i="4" s="1"/>
  <c r="AE74" i="4"/>
  <c r="BU74" i="4" s="1"/>
  <c r="GS74" i="4" s="1"/>
  <c r="AD74" i="4"/>
  <c r="BT74" i="4" s="1"/>
  <c r="GR74" i="4" s="1"/>
  <c r="AC74" i="4"/>
  <c r="AB74" i="4"/>
  <c r="BR74" i="4" s="1"/>
  <c r="GP74" i="4" s="1"/>
  <c r="AT73" i="4"/>
  <c r="CJ73" i="4" s="1"/>
  <c r="HH73" i="4" s="1"/>
  <c r="AS73" i="4"/>
  <c r="CI73" i="4" s="1"/>
  <c r="HG73" i="4" s="1"/>
  <c r="AR73" i="4"/>
  <c r="CH73" i="4" s="1"/>
  <c r="HF73" i="4" s="1"/>
  <c r="AQ73" i="4"/>
  <c r="CG73" i="4" s="1"/>
  <c r="HE73" i="4" s="1"/>
  <c r="AP73" i="4"/>
  <c r="CF73" i="4" s="1"/>
  <c r="HD73" i="4" s="1"/>
  <c r="AO73" i="4"/>
  <c r="CE73" i="4" s="1"/>
  <c r="HC73" i="4" s="1"/>
  <c r="AN73" i="4"/>
  <c r="CD73" i="4" s="1"/>
  <c r="HB73" i="4" s="1"/>
  <c r="AM73" i="4"/>
  <c r="CC73" i="4" s="1"/>
  <c r="HA73" i="4" s="1"/>
  <c r="AL73" i="4"/>
  <c r="CB73" i="4" s="1"/>
  <c r="GZ73" i="4" s="1"/>
  <c r="AK73" i="4"/>
  <c r="CA73" i="4" s="1"/>
  <c r="GY73" i="4" s="1"/>
  <c r="AJ73" i="4"/>
  <c r="BZ73" i="4" s="1"/>
  <c r="GX73" i="4" s="1"/>
  <c r="AI73" i="4"/>
  <c r="BY73" i="4" s="1"/>
  <c r="GW73" i="4" s="1"/>
  <c r="AH73" i="4"/>
  <c r="BX73" i="4" s="1"/>
  <c r="GV73" i="4" s="1"/>
  <c r="AG73" i="4"/>
  <c r="BW73" i="4" s="1"/>
  <c r="GU73" i="4" s="1"/>
  <c r="AF73" i="4"/>
  <c r="BV73" i="4" s="1"/>
  <c r="GT73" i="4" s="1"/>
  <c r="AE73" i="4"/>
  <c r="BU73" i="4" s="1"/>
  <c r="GS73" i="4" s="1"/>
  <c r="AD73" i="4"/>
  <c r="BT73" i="4" s="1"/>
  <c r="GR73" i="4" s="1"/>
  <c r="AC73" i="4"/>
  <c r="BS73" i="4" s="1"/>
  <c r="GQ73" i="4" s="1"/>
  <c r="AB73" i="4"/>
  <c r="BR73" i="4" s="1"/>
  <c r="GP73" i="4" s="1"/>
  <c r="AT71" i="4"/>
  <c r="CJ71" i="4" s="1"/>
  <c r="HH71" i="4" s="1"/>
  <c r="AS71" i="4"/>
  <c r="CI71" i="4" s="1"/>
  <c r="HG71" i="4" s="1"/>
  <c r="AR71" i="4"/>
  <c r="CH71" i="4" s="1"/>
  <c r="HF71" i="4" s="1"/>
  <c r="AQ71" i="4"/>
  <c r="CG71" i="4" s="1"/>
  <c r="HE71" i="4" s="1"/>
  <c r="AP71" i="4"/>
  <c r="CF71" i="4" s="1"/>
  <c r="HD71" i="4" s="1"/>
  <c r="AO71" i="4"/>
  <c r="CE71" i="4" s="1"/>
  <c r="HC71" i="4" s="1"/>
  <c r="AN71" i="4"/>
  <c r="CD71" i="4" s="1"/>
  <c r="HB71" i="4" s="1"/>
  <c r="AM71" i="4"/>
  <c r="CC71" i="4" s="1"/>
  <c r="HA71" i="4" s="1"/>
  <c r="AL71" i="4"/>
  <c r="CB71" i="4" s="1"/>
  <c r="GZ71" i="4" s="1"/>
  <c r="AK71" i="4"/>
  <c r="CA71" i="4" s="1"/>
  <c r="GY71" i="4" s="1"/>
  <c r="AJ71" i="4"/>
  <c r="BZ71" i="4" s="1"/>
  <c r="GX71" i="4" s="1"/>
  <c r="AI71" i="4"/>
  <c r="BY71" i="4" s="1"/>
  <c r="GW71" i="4" s="1"/>
  <c r="AH71" i="4"/>
  <c r="BX71" i="4" s="1"/>
  <c r="GV71" i="4" s="1"/>
  <c r="AG71" i="4"/>
  <c r="BW71" i="4" s="1"/>
  <c r="GU71" i="4" s="1"/>
  <c r="AF71" i="4"/>
  <c r="BV71" i="4" s="1"/>
  <c r="GT71" i="4" s="1"/>
  <c r="AE71" i="4"/>
  <c r="BU71" i="4" s="1"/>
  <c r="GS71" i="4" s="1"/>
  <c r="AD71" i="4"/>
  <c r="BT71" i="4" s="1"/>
  <c r="GR71" i="4" s="1"/>
  <c r="AC71" i="4"/>
  <c r="BS71" i="4" s="1"/>
  <c r="GQ71" i="4" s="1"/>
  <c r="AB71" i="4"/>
  <c r="BR71" i="4" s="1"/>
  <c r="GP71" i="4" s="1"/>
  <c r="AT64" i="4"/>
  <c r="CJ64" i="4" s="1"/>
  <c r="HH64" i="4" s="1"/>
  <c r="AS64" i="4"/>
  <c r="CI64" i="4" s="1"/>
  <c r="HG64" i="4" s="1"/>
  <c r="AR64" i="4"/>
  <c r="CH64" i="4" s="1"/>
  <c r="HF64" i="4" s="1"/>
  <c r="AQ64" i="4"/>
  <c r="CG64" i="4" s="1"/>
  <c r="HE64" i="4" s="1"/>
  <c r="AP64" i="4"/>
  <c r="CF64" i="4" s="1"/>
  <c r="HD64" i="4" s="1"/>
  <c r="AO64" i="4"/>
  <c r="CE64" i="4" s="1"/>
  <c r="HC64" i="4" s="1"/>
  <c r="AN64" i="4"/>
  <c r="CD64" i="4" s="1"/>
  <c r="HB64" i="4" s="1"/>
  <c r="AM64" i="4"/>
  <c r="CC64" i="4" s="1"/>
  <c r="HA64" i="4" s="1"/>
  <c r="AL64" i="4"/>
  <c r="CB64" i="4" s="1"/>
  <c r="GZ64" i="4" s="1"/>
  <c r="AK64" i="4"/>
  <c r="CA64" i="4" s="1"/>
  <c r="GY64" i="4" s="1"/>
  <c r="AJ64" i="4"/>
  <c r="BZ64" i="4" s="1"/>
  <c r="GX64" i="4" s="1"/>
  <c r="AI64" i="4"/>
  <c r="BY64" i="4" s="1"/>
  <c r="GW64" i="4" s="1"/>
  <c r="AH64" i="4"/>
  <c r="BX64" i="4" s="1"/>
  <c r="GV64" i="4" s="1"/>
  <c r="AG64" i="4"/>
  <c r="BW64" i="4" s="1"/>
  <c r="GU64" i="4" s="1"/>
  <c r="AF64" i="4"/>
  <c r="BV64" i="4" s="1"/>
  <c r="GT64" i="4" s="1"/>
  <c r="AE64" i="4"/>
  <c r="BU64" i="4" s="1"/>
  <c r="GS64" i="4" s="1"/>
  <c r="AD64" i="4"/>
  <c r="BT64" i="4" s="1"/>
  <c r="GR64" i="4" s="1"/>
  <c r="AC64" i="4"/>
  <c r="BS64" i="4" s="1"/>
  <c r="GQ64" i="4" s="1"/>
  <c r="AB64" i="4"/>
  <c r="BR64" i="4" s="1"/>
  <c r="GP64" i="4" s="1"/>
  <c r="AT103" i="4"/>
  <c r="CJ103" i="4" s="1"/>
  <c r="HH103" i="4" s="1"/>
  <c r="AS103" i="4"/>
  <c r="CI103" i="4" s="1"/>
  <c r="HG103" i="4" s="1"/>
  <c r="AR103" i="4"/>
  <c r="CH103" i="4" s="1"/>
  <c r="HF103" i="4" s="1"/>
  <c r="AQ103" i="4"/>
  <c r="CG103" i="4" s="1"/>
  <c r="HE103" i="4" s="1"/>
  <c r="AP103" i="4"/>
  <c r="CF103" i="4" s="1"/>
  <c r="HD103" i="4" s="1"/>
  <c r="AO103" i="4"/>
  <c r="CE103" i="4" s="1"/>
  <c r="HC103" i="4" s="1"/>
  <c r="AN103" i="4"/>
  <c r="CD103" i="4" s="1"/>
  <c r="HB103" i="4" s="1"/>
  <c r="AM103" i="4"/>
  <c r="CC103" i="4" s="1"/>
  <c r="HA103" i="4" s="1"/>
  <c r="AL103" i="4"/>
  <c r="CB103" i="4" s="1"/>
  <c r="GZ103" i="4" s="1"/>
  <c r="AK103" i="4"/>
  <c r="CA103" i="4" s="1"/>
  <c r="GY103" i="4" s="1"/>
  <c r="AJ103" i="4"/>
  <c r="BZ103" i="4" s="1"/>
  <c r="GX103" i="4" s="1"/>
  <c r="AI103" i="4"/>
  <c r="BY103" i="4" s="1"/>
  <c r="GW103" i="4" s="1"/>
  <c r="AH103" i="4"/>
  <c r="BX103" i="4" s="1"/>
  <c r="GV103" i="4" s="1"/>
  <c r="AG103" i="4"/>
  <c r="BW103" i="4" s="1"/>
  <c r="GU103" i="4" s="1"/>
  <c r="AF103" i="4"/>
  <c r="BV103" i="4" s="1"/>
  <c r="GT103" i="4" s="1"/>
  <c r="AE103" i="4"/>
  <c r="BU103" i="4" s="1"/>
  <c r="GS103" i="4" s="1"/>
  <c r="AD103" i="4"/>
  <c r="BT103" i="4" s="1"/>
  <c r="GR103" i="4" s="1"/>
  <c r="AC103" i="4"/>
  <c r="BS103" i="4" s="1"/>
  <c r="GQ103" i="4" s="1"/>
  <c r="AB103" i="4"/>
  <c r="BR103" i="4" s="1"/>
  <c r="GP103" i="4" s="1"/>
  <c r="AT188" i="4"/>
  <c r="CJ188" i="4" s="1"/>
  <c r="HH188" i="4" s="1"/>
  <c r="AS188" i="4"/>
  <c r="CI188" i="4" s="1"/>
  <c r="HG188" i="4" s="1"/>
  <c r="AR188" i="4"/>
  <c r="CH188" i="4" s="1"/>
  <c r="HF188" i="4" s="1"/>
  <c r="AQ188" i="4"/>
  <c r="CG188" i="4" s="1"/>
  <c r="HE188" i="4" s="1"/>
  <c r="AP188" i="4"/>
  <c r="CF188" i="4" s="1"/>
  <c r="HD188" i="4" s="1"/>
  <c r="AO188" i="4"/>
  <c r="CE188" i="4" s="1"/>
  <c r="HC188" i="4" s="1"/>
  <c r="AN188" i="4"/>
  <c r="CD188" i="4" s="1"/>
  <c r="HB188" i="4" s="1"/>
  <c r="AM188" i="4"/>
  <c r="CC188" i="4" s="1"/>
  <c r="HA188" i="4" s="1"/>
  <c r="AL188" i="4"/>
  <c r="CB188" i="4" s="1"/>
  <c r="GZ188" i="4" s="1"/>
  <c r="AK188" i="4"/>
  <c r="CA188" i="4" s="1"/>
  <c r="GY188" i="4" s="1"/>
  <c r="AJ188" i="4"/>
  <c r="BZ188" i="4" s="1"/>
  <c r="GX188" i="4" s="1"/>
  <c r="AI188" i="4"/>
  <c r="BY188" i="4" s="1"/>
  <c r="GW188" i="4" s="1"/>
  <c r="AH188" i="4"/>
  <c r="BX188" i="4" s="1"/>
  <c r="GV188" i="4" s="1"/>
  <c r="AG188" i="4"/>
  <c r="BW188" i="4" s="1"/>
  <c r="GU188" i="4" s="1"/>
  <c r="AF188" i="4"/>
  <c r="BV188" i="4" s="1"/>
  <c r="GT188" i="4" s="1"/>
  <c r="AE188" i="4"/>
  <c r="BU188" i="4" s="1"/>
  <c r="GS188" i="4" s="1"/>
  <c r="AD188" i="4"/>
  <c r="BT188" i="4" s="1"/>
  <c r="GR188" i="4" s="1"/>
  <c r="AC188" i="4"/>
  <c r="BS188" i="4" s="1"/>
  <c r="GQ188" i="4" s="1"/>
  <c r="AB188" i="4"/>
  <c r="AT57" i="4"/>
  <c r="CJ57" i="4" s="1"/>
  <c r="HH57" i="4" s="1"/>
  <c r="AS57" i="4"/>
  <c r="CI57" i="4" s="1"/>
  <c r="HG57" i="4" s="1"/>
  <c r="AR57" i="4"/>
  <c r="CH57" i="4" s="1"/>
  <c r="HF57" i="4" s="1"/>
  <c r="AQ57" i="4"/>
  <c r="CG57" i="4" s="1"/>
  <c r="HE57" i="4" s="1"/>
  <c r="AP57" i="4"/>
  <c r="CF57" i="4" s="1"/>
  <c r="HD57" i="4" s="1"/>
  <c r="AO57" i="4"/>
  <c r="CE57" i="4" s="1"/>
  <c r="HC57" i="4" s="1"/>
  <c r="AN57" i="4"/>
  <c r="CD57" i="4" s="1"/>
  <c r="HB57" i="4" s="1"/>
  <c r="AM57" i="4"/>
  <c r="CC57" i="4" s="1"/>
  <c r="HA57" i="4" s="1"/>
  <c r="AL57" i="4"/>
  <c r="CB57" i="4" s="1"/>
  <c r="GZ57" i="4" s="1"/>
  <c r="AK57" i="4"/>
  <c r="CA57" i="4" s="1"/>
  <c r="GY57" i="4" s="1"/>
  <c r="AJ57" i="4"/>
  <c r="BZ57" i="4" s="1"/>
  <c r="GX57" i="4" s="1"/>
  <c r="AI57" i="4"/>
  <c r="BY57" i="4" s="1"/>
  <c r="GW57" i="4" s="1"/>
  <c r="AH57" i="4"/>
  <c r="BX57" i="4" s="1"/>
  <c r="GV57" i="4" s="1"/>
  <c r="AG57" i="4"/>
  <c r="BW57" i="4" s="1"/>
  <c r="GU57" i="4" s="1"/>
  <c r="AF57" i="4"/>
  <c r="BV57" i="4" s="1"/>
  <c r="GT57" i="4" s="1"/>
  <c r="AE57" i="4"/>
  <c r="BU57" i="4" s="1"/>
  <c r="GS57" i="4" s="1"/>
  <c r="AD57" i="4"/>
  <c r="BT57" i="4" s="1"/>
  <c r="GR57" i="4" s="1"/>
  <c r="AC57" i="4"/>
  <c r="BS57" i="4" s="1"/>
  <c r="GQ57" i="4" s="1"/>
  <c r="AB57" i="4"/>
  <c r="BR57" i="4" s="1"/>
  <c r="GP57" i="4" s="1"/>
  <c r="AT56" i="4"/>
  <c r="CJ56" i="4" s="1"/>
  <c r="HH56" i="4" s="1"/>
  <c r="AS56" i="4"/>
  <c r="CI56" i="4" s="1"/>
  <c r="HG56" i="4" s="1"/>
  <c r="AR56" i="4"/>
  <c r="CH56" i="4" s="1"/>
  <c r="HF56" i="4" s="1"/>
  <c r="AQ56" i="4"/>
  <c r="CG56" i="4" s="1"/>
  <c r="HE56" i="4" s="1"/>
  <c r="AP56" i="4"/>
  <c r="CF56" i="4" s="1"/>
  <c r="HD56" i="4" s="1"/>
  <c r="AO56" i="4"/>
  <c r="CE56" i="4" s="1"/>
  <c r="HC56" i="4" s="1"/>
  <c r="AN56" i="4"/>
  <c r="CD56" i="4" s="1"/>
  <c r="HB56" i="4" s="1"/>
  <c r="AM56" i="4"/>
  <c r="CC56" i="4" s="1"/>
  <c r="HA56" i="4" s="1"/>
  <c r="AL56" i="4"/>
  <c r="CB56" i="4" s="1"/>
  <c r="GZ56" i="4" s="1"/>
  <c r="AK56" i="4"/>
  <c r="CA56" i="4" s="1"/>
  <c r="GY56" i="4" s="1"/>
  <c r="AJ56" i="4"/>
  <c r="BZ56" i="4" s="1"/>
  <c r="GX56" i="4" s="1"/>
  <c r="AI56" i="4"/>
  <c r="BY56" i="4" s="1"/>
  <c r="GW56" i="4" s="1"/>
  <c r="AH56" i="4"/>
  <c r="BX56" i="4" s="1"/>
  <c r="GV56" i="4" s="1"/>
  <c r="AG56" i="4"/>
  <c r="BW56" i="4" s="1"/>
  <c r="GU56" i="4" s="1"/>
  <c r="AF56" i="4"/>
  <c r="BV56" i="4" s="1"/>
  <c r="GT56" i="4" s="1"/>
  <c r="AE56" i="4"/>
  <c r="BU56" i="4" s="1"/>
  <c r="GS56" i="4" s="1"/>
  <c r="AD56" i="4"/>
  <c r="BT56" i="4" s="1"/>
  <c r="GR56" i="4" s="1"/>
  <c r="AC56" i="4"/>
  <c r="BS56" i="4" s="1"/>
  <c r="GQ56" i="4" s="1"/>
  <c r="AB56" i="4"/>
  <c r="BR56" i="4" s="1"/>
  <c r="GP56" i="4" s="1"/>
  <c r="AT164" i="4"/>
  <c r="CJ164" i="4" s="1"/>
  <c r="HH164" i="4" s="1"/>
  <c r="AS164" i="4"/>
  <c r="CI164" i="4" s="1"/>
  <c r="HG164" i="4" s="1"/>
  <c r="AR164" i="4"/>
  <c r="CH164" i="4" s="1"/>
  <c r="HF164" i="4" s="1"/>
  <c r="AQ164" i="4"/>
  <c r="CG164" i="4" s="1"/>
  <c r="HE164" i="4" s="1"/>
  <c r="AP164" i="4"/>
  <c r="CF164" i="4" s="1"/>
  <c r="HD164" i="4" s="1"/>
  <c r="AO164" i="4"/>
  <c r="CE164" i="4" s="1"/>
  <c r="HC164" i="4" s="1"/>
  <c r="AN164" i="4"/>
  <c r="CD164" i="4" s="1"/>
  <c r="HB164" i="4" s="1"/>
  <c r="AM164" i="4"/>
  <c r="CC164" i="4" s="1"/>
  <c r="HA164" i="4" s="1"/>
  <c r="AL164" i="4"/>
  <c r="CB164" i="4" s="1"/>
  <c r="GZ164" i="4" s="1"/>
  <c r="AK164" i="4"/>
  <c r="CA164" i="4" s="1"/>
  <c r="GY164" i="4" s="1"/>
  <c r="AJ164" i="4"/>
  <c r="BZ164" i="4" s="1"/>
  <c r="GX164" i="4" s="1"/>
  <c r="AI164" i="4"/>
  <c r="BY164" i="4" s="1"/>
  <c r="GW164" i="4" s="1"/>
  <c r="AH164" i="4"/>
  <c r="BX164" i="4" s="1"/>
  <c r="GV164" i="4" s="1"/>
  <c r="AG164" i="4"/>
  <c r="BW164" i="4" s="1"/>
  <c r="GU164" i="4" s="1"/>
  <c r="AF164" i="4"/>
  <c r="BV164" i="4" s="1"/>
  <c r="GT164" i="4" s="1"/>
  <c r="AE164" i="4"/>
  <c r="BU164" i="4" s="1"/>
  <c r="GS164" i="4" s="1"/>
  <c r="AD164" i="4"/>
  <c r="BT164" i="4" s="1"/>
  <c r="GR164" i="4" s="1"/>
  <c r="AC164" i="4"/>
  <c r="AB164" i="4"/>
  <c r="BR164" i="4" s="1"/>
  <c r="GP164" i="4" s="1"/>
  <c r="AT42" i="4"/>
  <c r="CJ42" i="4" s="1"/>
  <c r="HH42" i="4" s="1"/>
  <c r="AS42" i="4"/>
  <c r="CI42" i="4" s="1"/>
  <c r="HG42" i="4" s="1"/>
  <c r="AR42" i="4"/>
  <c r="CH42" i="4" s="1"/>
  <c r="HF42" i="4" s="1"/>
  <c r="AQ42" i="4"/>
  <c r="CG42" i="4" s="1"/>
  <c r="HE42" i="4" s="1"/>
  <c r="AP42" i="4"/>
  <c r="CF42" i="4" s="1"/>
  <c r="HD42" i="4" s="1"/>
  <c r="AO42" i="4"/>
  <c r="CE42" i="4" s="1"/>
  <c r="HC42" i="4" s="1"/>
  <c r="AN42" i="4"/>
  <c r="CD42" i="4" s="1"/>
  <c r="HB42" i="4" s="1"/>
  <c r="AM42" i="4"/>
  <c r="CC42" i="4" s="1"/>
  <c r="HA42" i="4" s="1"/>
  <c r="AL42" i="4"/>
  <c r="CB42" i="4" s="1"/>
  <c r="GZ42" i="4" s="1"/>
  <c r="AK42" i="4"/>
  <c r="CA42" i="4" s="1"/>
  <c r="GY42" i="4" s="1"/>
  <c r="AJ42" i="4"/>
  <c r="BZ42" i="4" s="1"/>
  <c r="GX42" i="4" s="1"/>
  <c r="AI42" i="4"/>
  <c r="BY42" i="4" s="1"/>
  <c r="GW42" i="4" s="1"/>
  <c r="AH42" i="4"/>
  <c r="BX42" i="4" s="1"/>
  <c r="GV42" i="4" s="1"/>
  <c r="AG42" i="4"/>
  <c r="BW42" i="4" s="1"/>
  <c r="GU42" i="4" s="1"/>
  <c r="AF42" i="4"/>
  <c r="BV42" i="4" s="1"/>
  <c r="GT42" i="4" s="1"/>
  <c r="AE42" i="4"/>
  <c r="BU42" i="4" s="1"/>
  <c r="GS42" i="4" s="1"/>
  <c r="AD42" i="4"/>
  <c r="BT42" i="4" s="1"/>
  <c r="GR42" i="4" s="1"/>
  <c r="AC42" i="4"/>
  <c r="BS42" i="4" s="1"/>
  <c r="GQ42" i="4" s="1"/>
  <c r="AB42" i="4"/>
  <c r="BR42" i="4" s="1"/>
  <c r="GP42" i="4" s="1"/>
  <c r="AT41" i="4"/>
  <c r="CJ41" i="4" s="1"/>
  <c r="HH41" i="4" s="1"/>
  <c r="AS41" i="4"/>
  <c r="CI41" i="4" s="1"/>
  <c r="HG41" i="4" s="1"/>
  <c r="AR41" i="4"/>
  <c r="CH41" i="4" s="1"/>
  <c r="HF41" i="4" s="1"/>
  <c r="AQ41" i="4"/>
  <c r="CG41" i="4" s="1"/>
  <c r="HE41" i="4" s="1"/>
  <c r="AP41" i="4"/>
  <c r="CF41" i="4" s="1"/>
  <c r="HD41" i="4" s="1"/>
  <c r="AO41" i="4"/>
  <c r="CE41" i="4" s="1"/>
  <c r="HC41" i="4" s="1"/>
  <c r="AN41" i="4"/>
  <c r="CD41" i="4" s="1"/>
  <c r="HB41" i="4" s="1"/>
  <c r="AM41" i="4"/>
  <c r="CC41" i="4" s="1"/>
  <c r="HA41" i="4" s="1"/>
  <c r="AL41" i="4"/>
  <c r="CB41" i="4" s="1"/>
  <c r="GZ41" i="4" s="1"/>
  <c r="AK41" i="4"/>
  <c r="CA41" i="4" s="1"/>
  <c r="GY41" i="4" s="1"/>
  <c r="AJ41" i="4"/>
  <c r="BZ41" i="4" s="1"/>
  <c r="GX41" i="4" s="1"/>
  <c r="AI41" i="4"/>
  <c r="BY41" i="4" s="1"/>
  <c r="GW41" i="4" s="1"/>
  <c r="AH41" i="4"/>
  <c r="BX41" i="4" s="1"/>
  <c r="GV41" i="4" s="1"/>
  <c r="AG41" i="4"/>
  <c r="BW41" i="4" s="1"/>
  <c r="GU41" i="4" s="1"/>
  <c r="AF41" i="4"/>
  <c r="BV41" i="4" s="1"/>
  <c r="GT41" i="4" s="1"/>
  <c r="AE41" i="4"/>
  <c r="BU41" i="4" s="1"/>
  <c r="GS41" i="4" s="1"/>
  <c r="AD41" i="4"/>
  <c r="BT41" i="4" s="1"/>
  <c r="GR41" i="4" s="1"/>
  <c r="AC41" i="4"/>
  <c r="BS41" i="4" s="1"/>
  <c r="GQ41" i="4" s="1"/>
  <c r="AB41" i="4"/>
  <c r="BR41" i="4" s="1"/>
  <c r="GP41" i="4" s="1"/>
  <c r="AT26" i="4"/>
  <c r="CJ26" i="4" s="1"/>
  <c r="HH26" i="4" s="1"/>
  <c r="AS26" i="4"/>
  <c r="CI26" i="4" s="1"/>
  <c r="HG26" i="4" s="1"/>
  <c r="AR26" i="4"/>
  <c r="CH26" i="4" s="1"/>
  <c r="HF26" i="4" s="1"/>
  <c r="AQ26" i="4"/>
  <c r="CG26" i="4" s="1"/>
  <c r="HE26" i="4" s="1"/>
  <c r="AP26" i="4"/>
  <c r="CF26" i="4" s="1"/>
  <c r="HD26" i="4" s="1"/>
  <c r="AO26" i="4"/>
  <c r="CE26" i="4" s="1"/>
  <c r="HC26" i="4" s="1"/>
  <c r="AN26" i="4"/>
  <c r="CD26" i="4" s="1"/>
  <c r="HB26" i="4" s="1"/>
  <c r="AM26" i="4"/>
  <c r="CC26" i="4" s="1"/>
  <c r="HA26" i="4" s="1"/>
  <c r="AL26" i="4"/>
  <c r="CB26" i="4" s="1"/>
  <c r="GZ26" i="4" s="1"/>
  <c r="AK26" i="4"/>
  <c r="CA26" i="4" s="1"/>
  <c r="GY26" i="4" s="1"/>
  <c r="AJ26" i="4"/>
  <c r="BZ26" i="4" s="1"/>
  <c r="GX26" i="4" s="1"/>
  <c r="AI26" i="4"/>
  <c r="BY26" i="4" s="1"/>
  <c r="GW26" i="4" s="1"/>
  <c r="AH26" i="4"/>
  <c r="BX26" i="4" s="1"/>
  <c r="GV26" i="4" s="1"/>
  <c r="AG26" i="4"/>
  <c r="BW26" i="4" s="1"/>
  <c r="GU26" i="4" s="1"/>
  <c r="AF26" i="4"/>
  <c r="BV26" i="4" s="1"/>
  <c r="GT26" i="4" s="1"/>
  <c r="AE26" i="4"/>
  <c r="BU26" i="4" s="1"/>
  <c r="GS26" i="4" s="1"/>
  <c r="AD26" i="4"/>
  <c r="BT26" i="4" s="1"/>
  <c r="GR26" i="4" s="1"/>
  <c r="AC26" i="4"/>
  <c r="BS26" i="4" s="1"/>
  <c r="GQ26" i="4" s="1"/>
  <c r="AB26" i="4"/>
  <c r="BR26" i="4" s="1"/>
  <c r="GP26" i="4" s="1"/>
  <c r="AT135" i="4"/>
  <c r="CJ135" i="4" s="1"/>
  <c r="HH135" i="4" s="1"/>
  <c r="AS135" i="4"/>
  <c r="CI135" i="4" s="1"/>
  <c r="HG135" i="4" s="1"/>
  <c r="AR135" i="4"/>
  <c r="CH135" i="4" s="1"/>
  <c r="HF135" i="4" s="1"/>
  <c r="AQ135" i="4"/>
  <c r="CG135" i="4" s="1"/>
  <c r="HE135" i="4" s="1"/>
  <c r="AP135" i="4"/>
  <c r="CF135" i="4" s="1"/>
  <c r="HD135" i="4" s="1"/>
  <c r="AO135" i="4"/>
  <c r="CE135" i="4" s="1"/>
  <c r="HC135" i="4" s="1"/>
  <c r="AN135" i="4"/>
  <c r="CD135" i="4" s="1"/>
  <c r="HB135" i="4" s="1"/>
  <c r="AM135" i="4"/>
  <c r="CC135" i="4" s="1"/>
  <c r="HA135" i="4" s="1"/>
  <c r="AL135" i="4"/>
  <c r="CB135" i="4" s="1"/>
  <c r="GZ135" i="4" s="1"/>
  <c r="AK135" i="4"/>
  <c r="CA135" i="4" s="1"/>
  <c r="GY135" i="4" s="1"/>
  <c r="AJ135" i="4"/>
  <c r="BZ135" i="4" s="1"/>
  <c r="GX135" i="4" s="1"/>
  <c r="AI135" i="4"/>
  <c r="BY135" i="4" s="1"/>
  <c r="GW135" i="4" s="1"/>
  <c r="AH135" i="4"/>
  <c r="BX135" i="4" s="1"/>
  <c r="GV135" i="4" s="1"/>
  <c r="AG135" i="4"/>
  <c r="BW135" i="4" s="1"/>
  <c r="GU135" i="4" s="1"/>
  <c r="AF135" i="4"/>
  <c r="BV135" i="4" s="1"/>
  <c r="GT135" i="4" s="1"/>
  <c r="AE135" i="4"/>
  <c r="BU135" i="4" s="1"/>
  <c r="GS135" i="4" s="1"/>
  <c r="AD135" i="4"/>
  <c r="BT135" i="4" s="1"/>
  <c r="GR135" i="4" s="1"/>
  <c r="AC135" i="4"/>
  <c r="AB135" i="4"/>
  <c r="BR135" i="4" s="1"/>
  <c r="GP135" i="4" s="1"/>
  <c r="AT46" i="4"/>
  <c r="CJ46" i="4" s="1"/>
  <c r="HH46" i="4" s="1"/>
  <c r="AS46" i="4"/>
  <c r="CI46" i="4" s="1"/>
  <c r="HG46" i="4" s="1"/>
  <c r="AR46" i="4"/>
  <c r="CH46" i="4" s="1"/>
  <c r="HF46" i="4" s="1"/>
  <c r="AQ46" i="4"/>
  <c r="CG46" i="4" s="1"/>
  <c r="HE46" i="4" s="1"/>
  <c r="AP46" i="4"/>
  <c r="CF46" i="4" s="1"/>
  <c r="HD46" i="4" s="1"/>
  <c r="AO46" i="4"/>
  <c r="CE46" i="4" s="1"/>
  <c r="HC46" i="4" s="1"/>
  <c r="AN46" i="4"/>
  <c r="CD46" i="4" s="1"/>
  <c r="HB46" i="4" s="1"/>
  <c r="AM46" i="4"/>
  <c r="CC46" i="4" s="1"/>
  <c r="HA46" i="4" s="1"/>
  <c r="AL46" i="4"/>
  <c r="CB46" i="4" s="1"/>
  <c r="GZ46" i="4" s="1"/>
  <c r="AK46" i="4"/>
  <c r="CA46" i="4" s="1"/>
  <c r="GY46" i="4" s="1"/>
  <c r="AJ46" i="4"/>
  <c r="BZ46" i="4" s="1"/>
  <c r="GX46" i="4" s="1"/>
  <c r="AI46" i="4"/>
  <c r="BY46" i="4" s="1"/>
  <c r="GW46" i="4" s="1"/>
  <c r="AH46" i="4"/>
  <c r="BX46" i="4" s="1"/>
  <c r="GV46" i="4" s="1"/>
  <c r="AG46" i="4"/>
  <c r="BW46" i="4" s="1"/>
  <c r="GU46" i="4" s="1"/>
  <c r="AF46" i="4"/>
  <c r="BV46" i="4" s="1"/>
  <c r="GT46" i="4" s="1"/>
  <c r="AE46" i="4"/>
  <c r="BU46" i="4" s="1"/>
  <c r="GS46" i="4" s="1"/>
  <c r="AD46" i="4"/>
  <c r="BT46" i="4" s="1"/>
  <c r="GR46" i="4" s="1"/>
  <c r="AC46" i="4"/>
  <c r="BS46" i="4" s="1"/>
  <c r="GQ46" i="4" s="1"/>
  <c r="AB46" i="4"/>
  <c r="AT6" i="4"/>
  <c r="CJ6" i="4" s="1"/>
  <c r="HH6" i="4" s="1"/>
  <c r="AS6" i="4"/>
  <c r="CI6" i="4" s="1"/>
  <c r="HG6" i="4" s="1"/>
  <c r="AR6" i="4"/>
  <c r="CH6" i="4" s="1"/>
  <c r="HF6" i="4" s="1"/>
  <c r="AQ6" i="4"/>
  <c r="CG6" i="4" s="1"/>
  <c r="HE6" i="4" s="1"/>
  <c r="AP6" i="4"/>
  <c r="CF6" i="4" s="1"/>
  <c r="HD6" i="4" s="1"/>
  <c r="AO6" i="4"/>
  <c r="CE6" i="4" s="1"/>
  <c r="HC6" i="4" s="1"/>
  <c r="AN6" i="4"/>
  <c r="CD6" i="4" s="1"/>
  <c r="HB6" i="4" s="1"/>
  <c r="AM6" i="4"/>
  <c r="CC6" i="4" s="1"/>
  <c r="HA6" i="4" s="1"/>
  <c r="AL6" i="4"/>
  <c r="CB6" i="4" s="1"/>
  <c r="GZ6" i="4" s="1"/>
  <c r="AK6" i="4"/>
  <c r="CA6" i="4" s="1"/>
  <c r="GY6" i="4" s="1"/>
  <c r="AJ6" i="4"/>
  <c r="BZ6" i="4" s="1"/>
  <c r="GX6" i="4" s="1"/>
  <c r="AI6" i="4"/>
  <c r="BY6" i="4" s="1"/>
  <c r="GW6" i="4" s="1"/>
  <c r="AH6" i="4"/>
  <c r="BX6" i="4" s="1"/>
  <c r="GV6" i="4" s="1"/>
  <c r="AG6" i="4"/>
  <c r="BW6" i="4" s="1"/>
  <c r="GU6" i="4" s="1"/>
  <c r="AF6" i="4"/>
  <c r="BV6" i="4" s="1"/>
  <c r="GT6" i="4" s="1"/>
  <c r="AE6" i="4"/>
  <c r="BU6" i="4" s="1"/>
  <c r="GS6" i="4" s="1"/>
  <c r="AD6" i="4"/>
  <c r="BT6" i="4" s="1"/>
  <c r="GR6" i="4" s="1"/>
  <c r="AC6" i="4"/>
  <c r="BS6" i="4" s="1"/>
  <c r="GQ6" i="4" s="1"/>
  <c r="AB6" i="4"/>
  <c r="BR6" i="4" s="1"/>
  <c r="GP6" i="4" s="1"/>
  <c r="BP150" i="4"/>
  <c r="BP62" i="4"/>
  <c r="BP183" i="4"/>
  <c r="BP140" i="4"/>
  <c r="BP54" i="4"/>
  <c r="BP175" i="4"/>
  <c r="BP191" i="4"/>
  <c r="BP126" i="4"/>
  <c r="BP11" i="4"/>
  <c r="BP115" i="4"/>
  <c r="BP166" i="4"/>
  <c r="BP68" i="4"/>
  <c r="BP186" i="4"/>
  <c r="BP185" i="4"/>
  <c r="BP142" i="4"/>
  <c r="BP141" i="4"/>
  <c r="BP47" i="4"/>
  <c r="BP35" i="4"/>
  <c r="BP33" i="4"/>
  <c r="BP24" i="4"/>
  <c r="BP21" i="4"/>
  <c r="BP9" i="4"/>
  <c r="BP158" i="4"/>
  <c r="BP18" i="4"/>
  <c r="BP159" i="4"/>
  <c r="BP146" i="4"/>
  <c r="BP44" i="4"/>
  <c r="BP63" i="4"/>
  <c r="BP13" i="4"/>
  <c r="BP8" i="4"/>
  <c r="BP16" i="4"/>
  <c r="BP176" i="4"/>
  <c r="BP49" i="4"/>
  <c r="BP45" i="4"/>
  <c r="BP69" i="4"/>
  <c r="BP139" i="4"/>
  <c r="BP125" i="4"/>
  <c r="BP114" i="4"/>
  <c r="BP82" i="4"/>
  <c r="BP70" i="4"/>
  <c r="BP65" i="4"/>
  <c r="BP40" i="4"/>
  <c r="BP39" i="4"/>
  <c r="BP190" i="4"/>
  <c r="BP31" i="4"/>
  <c r="BP122" i="4"/>
  <c r="BP29" i="4"/>
  <c r="BP106" i="4"/>
  <c r="BP180" i="4"/>
  <c r="BP162" i="4"/>
  <c r="BP112" i="4"/>
  <c r="BP111" i="4"/>
  <c r="BP100" i="4"/>
  <c r="BP48" i="4"/>
  <c r="BP5" i="4"/>
  <c r="BP51" i="4"/>
  <c r="BP152" i="4"/>
  <c r="BP43" i="4"/>
  <c r="BP193" i="4"/>
  <c r="BP36" i="4"/>
  <c r="BP155" i="4"/>
  <c r="BP7" i="4"/>
  <c r="BP120" i="4"/>
  <c r="BP87" i="4"/>
  <c r="BP67" i="4"/>
  <c r="BP50" i="4"/>
  <c r="BP90" i="4"/>
  <c r="BP192" i="4"/>
  <c r="BP174" i="4"/>
  <c r="BP177" i="4"/>
  <c r="BP171" i="4"/>
  <c r="BP167" i="4"/>
  <c r="BP163" i="4"/>
  <c r="BP156" i="4"/>
  <c r="BP149" i="4"/>
  <c r="BP194" i="4"/>
  <c r="BP105" i="4"/>
  <c r="BP184" i="4"/>
  <c r="BP128" i="4"/>
  <c r="BP127" i="4"/>
  <c r="BP154" i="4"/>
  <c r="BP109" i="4"/>
  <c r="BP99" i="4"/>
  <c r="BP113" i="4"/>
  <c r="BP136" i="4"/>
  <c r="BP66" i="4"/>
  <c r="BP61" i="4"/>
  <c r="BP59" i="4"/>
  <c r="BP58" i="4"/>
  <c r="BP53" i="4"/>
  <c r="BP19" i="4"/>
  <c r="BP81" i="4"/>
  <c r="BP37" i="4"/>
  <c r="BP32" i="4"/>
  <c r="BP88" i="4"/>
  <c r="BP28" i="4"/>
  <c r="BP23" i="4"/>
  <c r="BP96" i="4"/>
  <c r="BP138" i="4"/>
  <c r="BP173" i="4"/>
  <c r="BP84" i="4"/>
  <c r="BP14" i="4"/>
  <c r="BP145" i="4"/>
  <c r="BP133" i="4"/>
  <c r="BP92" i="4"/>
  <c r="BP181" i="4"/>
  <c r="BP168" i="4"/>
  <c r="BP187" i="4"/>
  <c r="BP137" i="4"/>
  <c r="BP98" i="4"/>
  <c r="BP86" i="4"/>
  <c r="BP79" i="4"/>
  <c r="BP78" i="4"/>
  <c r="BP77" i="4"/>
  <c r="BP60" i="4"/>
  <c r="BP153" i="4"/>
  <c r="BP3" i="4"/>
  <c r="BP12" i="4"/>
  <c r="BP10" i="4"/>
  <c r="BP15" i="4"/>
  <c r="BP121" i="4"/>
  <c r="BP172" i="4"/>
  <c r="BP72" i="4"/>
  <c r="BP182" i="4"/>
  <c r="BP169" i="4"/>
  <c r="BP132" i="4"/>
  <c r="BP91" i="4"/>
  <c r="BP89" i="4"/>
  <c r="BP25" i="4"/>
  <c r="BP20" i="4"/>
  <c r="BP107" i="4"/>
  <c r="BP118" i="4"/>
  <c r="BP189" i="4"/>
  <c r="BP129" i="4"/>
  <c r="BP34" i="4"/>
  <c r="BP55" i="4"/>
  <c r="BP124" i="4"/>
  <c r="BP108" i="4"/>
  <c r="BP30" i="4"/>
  <c r="BP95" i="4"/>
  <c r="BP83" i="4"/>
  <c r="BP76" i="4"/>
  <c r="BP75" i="4"/>
  <c r="BP195" i="4"/>
  <c r="BP157" i="4"/>
  <c r="BP170" i="4"/>
  <c r="BP165" i="4"/>
  <c r="BP179" i="4"/>
  <c r="BP93" i="4"/>
  <c r="BP119" i="4"/>
  <c r="BP22" i="4"/>
  <c r="BP104" i="4"/>
  <c r="BP161" i="4"/>
  <c r="BP94" i="4"/>
  <c r="BP116" i="4"/>
  <c r="BP131" i="4"/>
  <c r="BP17" i="4"/>
  <c r="BP160" i="4"/>
  <c r="BP178" i="4"/>
  <c r="BP143" i="4"/>
  <c r="BP102" i="4"/>
  <c r="BP52" i="4"/>
  <c r="BP97" i="4"/>
  <c r="BP123" i="4"/>
  <c r="BP80" i="4"/>
  <c r="BP197" i="4"/>
  <c r="BP196" i="4"/>
  <c r="BP151" i="4"/>
  <c r="BP147" i="4"/>
  <c r="BP144" i="4"/>
  <c r="BP130" i="4"/>
  <c r="BP117" i="4"/>
  <c r="BP110" i="4"/>
  <c r="BP101" i="4"/>
  <c r="BP74" i="4"/>
  <c r="BP73" i="4"/>
  <c r="BP71" i="4"/>
  <c r="BP64" i="4"/>
  <c r="BP103" i="4"/>
  <c r="BP188" i="4"/>
  <c r="BP57" i="4"/>
  <c r="BP56" i="4"/>
  <c r="BP164" i="4"/>
  <c r="BP42" i="4"/>
  <c r="BP41" i="4"/>
  <c r="BP26" i="4"/>
  <c r="BP135" i="4"/>
  <c r="BP46" i="4"/>
  <c r="BP6" i="4"/>
  <c r="B218" i="4"/>
  <c r="B214" i="4"/>
  <c r="B206" i="4"/>
  <c r="B220" i="4"/>
  <c r="B207" i="4"/>
  <c r="Z134" i="4"/>
  <c r="AT134" i="4" s="1"/>
  <c r="CJ134" i="4" s="1"/>
  <c r="Z38" i="4"/>
  <c r="AT38" i="4"/>
  <c r="CJ38" i="4" s="1"/>
  <c r="HH38" i="4" s="1"/>
  <c r="Z7" i="4"/>
  <c r="Z120" i="4"/>
  <c r="AT120" i="4" s="1"/>
  <c r="Z189" i="4"/>
  <c r="AT189" i="4"/>
  <c r="CJ189" i="4" s="1"/>
  <c r="HH189" i="4" s="1"/>
  <c r="Z84" i="4"/>
  <c r="AT84" i="4" s="1"/>
  <c r="Z30" i="4"/>
  <c r="AT30" i="4" s="1"/>
  <c r="CJ30" i="4" s="1"/>
  <c r="HH30" i="4" s="1"/>
  <c r="Z148" i="4"/>
  <c r="AT148" i="4" s="1"/>
  <c r="CJ148" i="4" s="1"/>
  <c r="HH148" i="4" s="1"/>
  <c r="Z179" i="4"/>
  <c r="AT179" i="4" s="1"/>
  <c r="CJ179" i="4" s="1"/>
  <c r="HH179" i="4" s="1"/>
  <c r="IE180" i="4" s="1"/>
  <c r="Z85" i="4"/>
  <c r="AT85" i="4" s="1"/>
  <c r="CJ85" i="4" s="1"/>
  <c r="HH85" i="4" s="1"/>
  <c r="AT4" i="4"/>
  <c r="AS4" i="4"/>
  <c r="BO134" i="4"/>
  <c r="BN148" i="4"/>
  <c r="BN85" i="4"/>
  <c r="BP4" i="4"/>
  <c r="X85" i="4"/>
  <c r="AS85" i="4" s="1"/>
  <c r="CI85" i="4" s="1"/>
  <c r="HG85" i="4" s="1"/>
  <c r="X148" i="4"/>
  <c r="AS148" i="4" s="1"/>
  <c r="CI148" i="4" s="1"/>
  <c r="HG148" i="4" s="1"/>
  <c r="AR4" i="4"/>
  <c r="W85" i="4"/>
  <c r="W148" i="4"/>
  <c r="BM148" i="4"/>
  <c r="BM85" i="4"/>
  <c r="AQ4" i="4"/>
  <c r="V85" i="4"/>
  <c r="V148" i="4"/>
  <c r="AP148" i="4" s="1"/>
  <c r="CF148" i="4" s="1"/>
  <c r="HD148" i="4" s="1"/>
  <c r="BL148" i="4"/>
  <c r="BL85" i="4"/>
  <c r="AP4" i="4"/>
  <c r="BK148" i="4"/>
  <c r="BK85" i="4"/>
  <c r="AO4" i="4"/>
  <c r="T134" i="4"/>
  <c r="AN134" i="4" s="1"/>
  <c r="BJ134" i="4"/>
  <c r="BJ85" i="4"/>
  <c r="S34" i="4"/>
  <c r="AN4" i="4"/>
  <c r="S134" i="4"/>
  <c r="BI134" i="4"/>
  <c r="BI85" i="4"/>
  <c r="AM4" i="4"/>
  <c r="R134" i="4"/>
  <c r="R27" i="4"/>
  <c r="AM27" i="4" s="1"/>
  <c r="CC27" i="4" s="1"/>
  <c r="AL4" i="4"/>
  <c r="Q134" i="4"/>
  <c r="AK134" i="4" s="1"/>
  <c r="Q27" i="4"/>
  <c r="AK27" i="4" s="1"/>
  <c r="CA27" i="4" s="1"/>
  <c r="BG134" i="4"/>
  <c r="BG85" i="4"/>
  <c r="BG38" i="4"/>
  <c r="BP38" i="4" s="1"/>
  <c r="P34" i="4"/>
  <c r="AK4" i="4"/>
  <c r="BF134" i="4"/>
  <c r="BF85" i="4"/>
  <c r="AJ4" i="4"/>
  <c r="O134" i="4"/>
  <c r="AJ134" i="4" s="1"/>
  <c r="AI134" i="4"/>
  <c r="O27" i="4"/>
  <c r="BE134" i="4"/>
  <c r="BE27" i="4"/>
  <c r="AI4" i="4"/>
  <c r="N134" i="4"/>
  <c r="AH134" i="4"/>
  <c r="N27" i="4"/>
  <c r="BD134" i="4"/>
  <c r="BD27" i="4"/>
  <c r="AH4" i="4"/>
  <c r="M27" i="4"/>
  <c r="BC134" i="4"/>
  <c r="BC27" i="4"/>
  <c r="AG4" i="4"/>
  <c r="L134" i="4"/>
  <c r="AG134" i="4"/>
  <c r="L27" i="4"/>
  <c r="AF27" i="4" s="1"/>
  <c r="BB134" i="4"/>
  <c r="BB27" i="4"/>
  <c r="AF4" i="4"/>
  <c r="K134" i="4"/>
  <c r="AE134" i="4"/>
  <c r="BU134" i="4" s="1"/>
  <c r="GS134" i="4" s="1"/>
  <c r="K27" i="4"/>
  <c r="AE27" i="4" s="1"/>
  <c r="BA134" i="4"/>
  <c r="BA27" i="4"/>
  <c r="AE4" i="4"/>
  <c r="AZ134" i="4"/>
  <c r="AZ27" i="4"/>
  <c r="AD4" i="4"/>
  <c r="AY134" i="4"/>
  <c r="AY27" i="4"/>
  <c r="AC4" i="4"/>
  <c r="H134" i="4"/>
  <c r="AB134" i="4" s="1"/>
  <c r="AX134" i="4"/>
  <c r="AX27" i="4"/>
  <c r="AW134" i="4"/>
  <c r="AW27" i="4"/>
  <c r="BR27" i="4" s="1"/>
  <c r="GP27" i="4" s="1"/>
  <c r="AB4" i="4"/>
  <c r="B210" i="4"/>
  <c r="B211" i="4"/>
  <c r="B213" i="4"/>
  <c r="B216" i="4"/>
  <c r="B217" i="4"/>
  <c r="FS3" i="8"/>
  <c r="FT3" i="8"/>
  <c r="IB6" i="8"/>
  <c r="IC6" i="8"/>
  <c r="ID6" i="8"/>
  <c r="IE6" i="8"/>
  <c r="IF6" i="8"/>
  <c r="IG6" i="8"/>
  <c r="IH6" i="8"/>
  <c r="II6" i="8"/>
  <c r="IJ6" i="8"/>
  <c r="IK6" i="8"/>
  <c r="IL6" i="8"/>
  <c r="IM6" i="8"/>
  <c r="IN6" i="8"/>
  <c r="IO6" i="8"/>
  <c r="IP6" i="8"/>
  <c r="IQ6" i="8"/>
  <c r="CV119" i="4"/>
  <c r="CT31" i="4"/>
  <c r="CX31" i="4"/>
  <c r="DB125" i="4"/>
  <c r="CP159" i="4"/>
  <c r="DE9" i="4"/>
  <c r="CP21" i="4"/>
  <c r="CP150" i="4"/>
  <c r="CT150" i="4"/>
  <c r="AP85" i="4"/>
  <c r="AR148" i="4"/>
  <c r="CH148" i="4" s="1"/>
  <c r="HF148" i="4" s="1"/>
  <c r="AJ27" i="4"/>
  <c r="BP27" i="4"/>
  <c r="BT113" i="4"/>
  <c r="BT134" i="4"/>
  <c r="GR134" i="4" s="1"/>
  <c r="CB38" i="4"/>
  <c r="CA5" i="4"/>
  <c r="IE110" i="4" l="1"/>
  <c r="IE57" i="4"/>
  <c r="CQ63" i="4"/>
  <c r="DD118" i="4"/>
  <c r="CQ24" i="4"/>
  <c r="CS9" i="4"/>
  <c r="CX125" i="4"/>
  <c r="CU75" i="4"/>
  <c r="DB21" i="4"/>
  <c r="DB159" i="4"/>
  <c r="CZ82" i="4"/>
  <c r="IE148" i="4"/>
  <c r="DB13" i="4"/>
  <c r="DB65" i="4"/>
  <c r="DE157" i="4"/>
  <c r="IE73" i="4"/>
  <c r="CR75" i="4"/>
  <c r="IE42" i="4"/>
  <c r="IE138" i="4"/>
  <c r="IE168" i="4"/>
  <c r="B205" i="4"/>
  <c r="IE165" i="4"/>
  <c r="IE167" i="4"/>
  <c r="H4" i="8"/>
  <c r="P4" i="8" s="1"/>
  <c r="F7" i="17"/>
  <c r="F27" i="17" s="1"/>
  <c r="BV4" i="4"/>
  <c r="CB4" i="4"/>
  <c r="CA4" i="4"/>
  <c r="CH4" i="4"/>
  <c r="CJ4" i="4"/>
  <c r="IE87" i="4"/>
  <c r="BR4" i="4"/>
  <c r="AB199" i="4"/>
  <c r="BU4" i="4"/>
  <c r="AE199" i="4"/>
  <c r="BW4" i="4"/>
  <c r="BX4" i="4"/>
  <c r="BZ4" i="4"/>
  <c r="BS4" i="4"/>
  <c r="CE4" i="4"/>
  <c r="CG4" i="4"/>
  <c r="CI4" i="4"/>
  <c r="AS199" i="4"/>
  <c r="BT4" i="4"/>
  <c r="AD199" i="4"/>
  <c r="CC4" i="4"/>
  <c r="CD4" i="4"/>
  <c r="CF4" i="4"/>
  <c r="AP199" i="4"/>
  <c r="IE26" i="4"/>
  <c r="IE66" i="4"/>
  <c r="CT176" i="4"/>
  <c r="DE13" i="4"/>
  <c r="BY4" i="4"/>
  <c r="CX38" i="4"/>
  <c r="DB115" i="4"/>
  <c r="IE119" i="4"/>
  <c r="IE121" i="4"/>
  <c r="IE92" i="4"/>
  <c r="IE109" i="4"/>
  <c r="DD43" i="4"/>
  <c r="DA152" i="4"/>
  <c r="DC5" i="4"/>
  <c r="DE180" i="4"/>
  <c r="DC82" i="4"/>
  <c r="CW49" i="4"/>
  <c r="CO13" i="4"/>
  <c r="CQ44" i="4"/>
  <c r="DD146" i="4"/>
  <c r="DA159" i="4"/>
  <c r="CX18" i="4"/>
  <c r="CV9" i="4"/>
  <c r="CS21" i="4"/>
  <c r="DD35" i="4"/>
  <c r="DA47" i="4"/>
  <c r="CX141" i="4"/>
  <c r="CY142" i="4"/>
  <c r="CV185" i="4"/>
  <c r="CS186" i="4"/>
  <c r="CQ166" i="4"/>
  <c r="CR115" i="4"/>
  <c r="CO11" i="4"/>
  <c r="DB126" i="4"/>
  <c r="CY191" i="4"/>
  <c r="IE30" i="4"/>
  <c r="IE90" i="4"/>
  <c r="IE65" i="4"/>
  <c r="CW5" i="4"/>
  <c r="CK159" i="4"/>
  <c r="HI159" i="4" s="1"/>
  <c r="IC159" i="4" s="1"/>
  <c r="CV195" i="4"/>
  <c r="CP66" i="4"/>
  <c r="CK105" i="4"/>
  <c r="HI105" i="4" s="1"/>
  <c r="IC105" i="4" s="1"/>
  <c r="CK163" i="4"/>
  <c r="HI163" i="4" s="1"/>
  <c r="IC163" i="4" s="1"/>
  <c r="CK171" i="4"/>
  <c r="HI171" i="4" s="1"/>
  <c r="IC171" i="4" s="1"/>
  <c r="CK90" i="4"/>
  <c r="HI90" i="4" s="1"/>
  <c r="IC90" i="4" s="1"/>
  <c r="CK67" i="4"/>
  <c r="HI67" i="4" s="1"/>
  <c r="IC67" i="4" s="1"/>
  <c r="CK155" i="4"/>
  <c r="HI155" i="4" s="1"/>
  <c r="IC155" i="4" s="1"/>
  <c r="CK193" i="4"/>
  <c r="HI193" i="4" s="1"/>
  <c r="IC193" i="4" s="1"/>
  <c r="CR152" i="4"/>
  <c r="CK51" i="4"/>
  <c r="HI51" i="4" s="1"/>
  <c r="IC51" i="4" s="1"/>
  <c r="CX51" i="4"/>
  <c r="CK48" i="4"/>
  <c r="HI48" i="4" s="1"/>
  <c r="IC48" i="4" s="1"/>
  <c r="CZ48" i="4"/>
  <c r="CN100" i="4"/>
  <c r="CW100" i="4"/>
  <c r="CT111" i="4"/>
  <c r="DA111" i="4"/>
  <c r="CK112" i="4"/>
  <c r="HI112" i="4" s="1"/>
  <c r="CU112" i="4"/>
  <c r="CK162" i="4"/>
  <c r="HI162" i="4" s="1"/>
  <c r="IC162" i="4" s="1"/>
  <c r="CR162" i="4"/>
  <c r="CY162" i="4"/>
  <c r="CO180" i="4"/>
  <c r="CK106" i="4"/>
  <c r="HI106" i="4" s="1"/>
  <c r="CS106" i="4"/>
  <c r="DB106" i="4"/>
  <c r="CK29" i="4"/>
  <c r="HI29" i="4" s="1"/>
  <c r="IC29" i="4" s="1"/>
  <c r="CK190" i="4"/>
  <c r="HI190" i="4" s="1"/>
  <c r="IC190" i="4" s="1"/>
  <c r="CU39" i="4"/>
  <c r="CK70" i="4"/>
  <c r="HI70" i="4" s="1"/>
  <c r="CK82" i="4"/>
  <c r="HI82" i="4" s="1"/>
  <c r="IC82" i="4" s="1"/>
  <c r="CK125" i="4"/>
  <c r="HI125" i="4" s="1"/>
  <c r="IC125" i="4" s="1"/>
  <c r="CK139" i="4"/>
  <c r="HI139" i="4" s="1"/>
  <c r="IC139" i="4" s="1"/>
  <c r="CX139" i="4"/>
  <c r="CK45" i="4"/>
  <c r="HI45" i="4" s="1"/>
  <c r="IC45" i="4" s="1"/>
  <c r="CV45" i="4"/>
  <c r="CK49" i="4"/>
  <c r="HI49" i="4" s="1"/>
  <c r="IC49" i="4" s="1"/>
  <c r="CK176" i="4"/>
  <c r="HI176" i="4" s="1"/>
  <c r="IC176" i="4" s="1"/>
  <c r="CK8" i="4"/>
  <c r="HI8" i="4" s="1"/>
  <c r="IC8" i="4" s="1"/>
  <c r="CZ13" i="4"/>
  <c r="CW63" i="4"/>
  <c r="CT44" i="4"/>
  <c r="CU146" i="4"/>
  <c r="CR159" i="4"/>
  <c r="CK18" i="4"/>
  <c r="HI18" i="4" s="1"/>
  <c r="IC18" i="4" s="1"/>
  <c r="DB158" i="4"/>
  <c r="CK9" i="4"/>
  <c r="HI9" i="4" s="1"/>
  <c r="IC9" i="4" s="1"/>
  <c r="DC9" i="4"/>
  <c r="CK21" i="4"/>
  <c r="HI21" i="4" s="1"/>
  <c r="IC21" i="4" s="1"/>
  <c r="CZ21" i="4"/>
  <c r="CK24" i="4"/>
  <c r="HI24" i="4" s="1"/>
  <c r="IC24" i="4" s="1"/>
  <c r="CW24" i="4"/>
  <c r="CK33" i="4"/>
  <c r="HI33" i="4" s="1"/>
  <c r="IC33" i="4" s="1"/>
  <c r="CT33" i="4"/>
  <c r="CU35" i="4"/>
  <c r="CR47" i="4"/>
  <c r="CS141" i="4"/>
  <c r="CP142" i="4"/>
  <c r="CK185" i="4"/>
  <c r="HI185" i="4" s="1"/>
  <c r="IC185" i="4" s="1"/>
  <c r="CQ185" i="4"/>
  <c r="CN186" i="4"/>
  <c r="DD186" i="4"/>
  <c r="CK68" i="4"/>
  <c r="HI68" i="4" s="1"/>
  <c r="IC68" i="4" s="1"/>
  <c r="DA68" i="4"/>
  <c r="CX166" i="4"/>
  <c r="CK115" i="4"/>
  <c r="HI115" i="4" s="1"/>
  <c r="IC115" i="4" s="1"/>
  <c r="DC115" i="4"/>
  <c r="CK126" i="4"/>
  <c r="HI126" i="4" s="1"/>
  <c r="CW126" i="4"/>
  <c r="CT191" i="4"/>
  <c r="CK175" i="4"/>
  <c r="HI175" i="4" s="1"/>
  <c r="IC175" i="4" s="1"/>
  <c r="CK54" i="4"/>
  <c r="HI54" i="4" s="1"/>
  <c r="IC54" i="4" s="1"/>
  <c r="CP113" i="4"/>
  <c r="CZ11" i="4"/>
  <c r="CP179" i="4"/>
  <c r="IE18" i="4"/>
  <c r="CK150" i="4"/>
  <c r="HI150" i="4" s="1"/>
  <c r="AU68" i="4"/>
  <c r="AU69" i="4"/>
  <c r="CN27" i="4"/>
  <c r="DE18" i="4"/>
  <c r="IE12" i="4"/>
  <c r="IE14" i="4"/>
  <c r="IE19" i="4"/>
  <c r="IE99" i="4"/>
  <c r="IE155" i="4"/>
  <c r="IE100" i="4"/>
  <c r="IE125" i="4"/>
  <c r="IE11" i="4"/>
  <c r="AU140" i="4"/>
  <c r="CP68" i="4"/>
  <c r="IE104" i="4"/>
  <c r="IE108" i="4"/>
  <c r="IE129" i="4"/>
  <c r="IE107" i="4"/>
  <c r="IE86" i="4"/>
  <c r="IE127" i="4"/>
  <c r="IE43" i="4"/>
  <c r="IE162" i="4"/>
  <c r="IE122" i="4"/>
  <c r="IE40" i="4"/>
  <c r="IE114" i="4"/>
  <c r="IE45" i="4"/>
  <c r="IE8" i="4"/>
  <c r="IE146" i="4"/>
  <c r="IE9" i="4"/>
  <c r="IE115" i="4"/>
  <c r="IE175" i="4"/>
  <c r="CK65" i="4"/>
  <c r="HI65" i="4" s="1"/>
  <c r="IC65" i="4" s="1"/>
  <c r="AU141" i="4"/>
  <c r="AU155" i="4"/>
  <c r="CN62" i="4"/>
  <c r="CN146" i="4"/>
  <c r="CU160" i="4"/>
  <c r="IE41" i="4"/>
  <c r="IE37" i="4"/>
  <c r="IE136" i="4"/>
  <c r="IE154" i="4"/>
  <c r="IE105" i="4"/>
  <c r="IE112" i="4"/>
  <c r="IE39" i="4"/>
  <c r="IE33" i="4"/>
  <c r="BY134" i="4"/>
  <c r="GW134" i="4" s="1"/>
  <c r="AU13" i="4"/>
  <c r="CK44" i="4"/>
  <c r="HI44" i="4" s="1"/>
  <c r="IC44" i="4" s="1"/>
  <c r="AU122" i="4"/>
  <c r="CR8" i="4"/>
  <c r="BP134" i="4"/>
  <c r="AQ148" i="4"/>
  <c r="CG148" i="4" s="1"/>
  <c r="HE148" i="4" s="1"/>
  <c r="CD134" i="4"/>
  <c r="HB134" i="4" s="1"/>
  <c r="CV175" i="4"/>
  <c r="AM134" i="4"/>
  <c r="CC134" i="4" s="1"/>
  <c r="HA134" i="4" s="1"/>
  <c r="AU100" i="4"/>
  <c r="AU82" i="4"/>
  <c r="CN142" i="4"/>
  <c r="CX159" i="4"/>
  <c r="CN39" i="4"/>
  <c r="CZ45" i="4"/>
  <c r="CV170" i="4"/>
  <c r="BW134" i="4"/>
  <c r="GU134" i="4" s="1"/>
  <c r="AU175" i="4"/>
  <c r="AU125" i="4"/>
  <c r="AH27" i="4"/>
  <c r="BX27" i="4" s="1"/>
  <c r="GV27" i="4" s="1"/>
  <c r="CA134" i="4"/>
  <c r="GY134" i="4" s="1"/>
  <c r="CK11" i="4"/>
  <c r="HI11" i="4" s="1"/>
  <c r="IC11" i="4" s="1"/>
  <c r="AU16" i="4"/>
  <c r="AU106" i="4"/>
  <c r="AM34" i="4"/>
  <c r="CC34" i="4" s="1"/>
  <c r="HA34" i="4" s="1"/>
  <c r="AN34" i="4"/>
  <c r="CD34" i="4" s="1"/>
  <c r="HB34" i="4" s="1"/>
  <c r="DB150" i="4"/>
  <c r="DE62" i="4"/>
  <c r="CX21" i="4"/>
  <c r="DA9" i="4"/>
  <c r="CX13" i="4"/>
  <c r="CT125" i="4"/>
  <c r="CP31" i="4"/>
  <c r="CQ33" i="4"/>
  <c r="CY45" i="4"/>
  <c r="DE161" i="4"/>
  <c r="AQ85" i="4"/>
  <c r="CG85" i="4" s="1"/>
  <c r="HE85" i="4" s="1"/>
  <c r="AU62" i="4"/>
  <c r="CK186" i="4"/>
  <c r="HI186" i="4" s="1"/>
  <c r="IC186" i="4" s="1"/>
  <c r="CK158" i="4"/>
  <c r="HI158" i="4" s="1"/>
  <c r="AU49" i="4"/>
  <c r="AU65" i="4"/>
  <c r="AU162" i="4"/>
  <c r="AG27" i="4"/>
  <c r="AG199" i="4" s="1"/>
  <c r="AC134" i="4"/>
  <c r="BS134" i="4" s="1"/>
  <c r="GQ134" i="4" s="1"/>
  <c r="AJ34" i="4"/>
  <c r="BZ34" i="4" s="1"/>
  <c r="GX34" i="4" s="1"/>
  <c r="CX150" i="4"/>
  <c r="DD134" i="4"/>
  <c r="CQ141" i="4"/>
  <c r="CT21" i="4"/>
  <c r="CW9" i="4"/>
  <c r="CT159" i="4"/>
  <c r="CT13" i="4"/>
  <c r="CP125" i="4"/>
  <c r="DB31" i="4"/>
  <c r="DE11" i="4"/>
  <c r="CY158" i="4"/>
  <c r="DC29" i="4"/>
  <c r="CU165" i="4"/>
  <c r="BU27" i="4"/>
  <c r="CP27" i="4" s="1"/>
  <c r="AF134" i="4"/>
  <c r="BV134" i="4" s="1"/>
  <c r="GT134" i="4" s="1"/>
  <c r="AI27" i="4"/>
  <c r="AI199" i="4" s="1"/>
  <c r="AO134" i="4"/>
  <c r="AO199" i="4" s="1"/>
  <c r="CE85" i="4"/>
  <c r="HC85" i="4" s="1"/>
  <c r="CK183" i="4"/>
  <c r="HI183" i="4" s="1"/>
  <c r="IC183" i="4" s="1"/>
  <c r="AU191" i="4"/>
  <c r="AU11" i="4"/>
  <c r="AU186" i="4"/>
  <c r="AU47" i="4"/>
  <c r="AU33" i="4"/>
  <c r="AU21" i="4"/>
  <c r="AU158" i="4"/>
  <c r="AU159" i="4"/>
  <c r="AU44" i="4"/>
  <c r="CK114" i="4"/>
  <c r="HI114" i="4" s="1"/>
  <c r="IC114" i="4" s="1"/>
  <c r="CK40" i="4"/>
  <c r="HI40" i="4" s="1"/>
  <c r="IC40" i="4" s="1"/>
  <c r="AU190" i="4"/>
  <c r="CK180" i="4"/>
  <c r="HI180" i="4" s="1"/>
  <c r="IC180" i="4" s="1"/>
  <c r="AU90" i="4"/>
  <c r="CQ183" i="4"/>
  <c r="CP24" i="4"/>
  <c r="CU16" i="4"/>
  <c r="CO18" i="4"/>
  <c r="CV65" i="4"/>
  <c r="CK39" i="4"/>
  <c r="HI39" i="4" s="1"/>
  <c r="IC39" i="4" s="1"/>
  <c r="CK102" i="4"/>
  <c r="HI102" i="4" s="1"/>
  <c r="AU185" i="4"/>
  <c r="AU112" i="4"/>
  <c r="AU150" i="4"/>
  <c r="AU183" i="4"/>
  <c r="AU54" i="4"/>
  <c r="AU115" i="4"/>
  <c r="CK142" i="4"/>
  <c r="HI142" i="4" s="1"/>
  <c r="CK35" i="4"/>
  <c r="HI35" i="4" s="1"/>
  <c r="IC35" i="4" s="1"/>
  <c r="CK146" i="4"/>
  <c r="HI146" i="4" s="1"/>
  <c r="IC146" i="4" s="1"/>
  <c r="AU176" i="4"/>
  <c r="AU45" i="4"/>
  <c r="AU139" i="4"/>
  <c r="AU114" i="4"/>
  <c r="AU70" i="4"/>
  <c r="AU40" i="4"/>
  <c r="AU31" i="4"/>
  <c r="AU29" i="4"/>
  <c r="AU180" i="4"/>
  <c r="AU48" i="4"/>
  <c r="AU113" i="4"/>
  <c r="DA150" i="4"/>
  <c r="CP140" i="4"/>
  <c r="DB70" i="4"/>
  <c r="CK31" i="4"/>
  <c r="HI31" i="4" s="1"/>
  <c r="IC31" i="4" s="1"/>
  <c r="CS30" i="4"/>
  <c r="CK13" i="4"/>
  <c r="HI13" i="4" s="1"/>
  <c r="IC13" i="4" s="1"/>
  <c r="CK100" i="4"/>
  <c r="HI100" i="4" s="1"/>
  <c r="IC100" i="4" s="1"/>
  <c r="CK62" i="4"/>
  <c r="HI62" i="4" s="1"/>
  <c r="CK140" i="4"/>
  <c r="HI140" i="4" s="1"/>
  <c r="IC140" i="4" s="1"/>
  <c r="AU126" i="4"/>
  <c r="AU166" i="4"/>
  <c r="AU142" i="4"/>
  <c r="AU35" i="4"/>
  <c r="AU24" i="4"/>
  <c r="AU9" i="4"/>
  <c r="AU18" i="4"/>
  <c r="AU146" i="4"/>
  <c r="AU8" i="4"/>
  <c r="CK69" i="4"/>
  <c r="HI69" i="4" s="1"/>
  <c r="IC69" i="4" s="1"/>
  <c r="AU39" i="4"/>
  <c r="CK122" i="4"/>
  <c r="HI122" i="4" s="1"/>
  <c r="IC122" i="4" s="1"/>
  <c r="AU51" i="4"/>
  <c r="DD62" i="4"/>
  <c r="CS54" i="4"/>
  <c r="CN35" i="4"/>
  <c r="CQ8" i="4"/>
  <c r="BS14" i="4"/>
  <c r="GQ14" i="4" s="1"/>
  <c r="AU14" i="4"/>
  <c r="BR194" i="4"/>
  <c r="GP194" i="4" s="1"/>
  <c r="AU194" i="4"/>
  <c r="BT177" i="4"/>
  <c r="GR177" i="4" s="1"/>
  <c r="AU177" i="4"/>
  <c r="BR192" i="4"/>
  <c r="CK192" i="4" s="1"/>
  <c r="HI192" i="4" s="1"/>
  <c r="IC192" i="4" s="1"/>
  <c r="AU192" i="4"/>
  <c r="GT192" i="4"/>
  <c r="CR192" i="4"/>
  <c r="BT50" i="4"/>
  <c r="CK50" i="4" s="1"/>
  <c r="HI50" i="4" s="1"/>
  <c r="IC50" i="4" s="1"/>
  <c r="AU50" i="4"/>
  <c r="HE67" i="4"/>
  <c r="DC67" i="4"/>
  <c r="BR87" i="4"/>
  <c r="CK87" i="4" s="1"/>
  <c r="HI87" i="4" s="1"/>
  <c r="IC87" i="4" s="1"/>
  <c r="AU87" i="4"/>
  <c r="GY155" i="4"/>
  <c r="CV155" i="4"/>
  <c r="BT36" i="4"/>
  <c r="CK36" i="4" s="1"/>
  <c r="HI36" i="4" s="1"/>
  <c r="IC36" i="4" s="1"/>
  <c r="AU36" i="4"/>
  <c r="BR43" i="4"/>
  <c r="AU43" i="4"/>
  <c r="BU5" i="4"/>
  <c r="GS5" i="4" s="1"/>
  <c r="AU5" i="4"/>
  <c r="BT111" i="4"/>
  <c r="CK111" i="4" s="1"/>
  <c r="HI111" i="4" s="1"/>
  <c r="IC111" i="4" s="1"/>
  <c r="AU111" i="4"/>
  <c r="GT122" i="4"/>
  <c r="CQ122" i="4"/>
  <c r="HB122" i="4"/>
  <c r="CZ122" i="4"/>
  <c r="GY31" i="4"/>
  <c r="CW31" i="4"/>
  <c r="HG31" i="4"/>
  <c r="DD31" i="4"/>
  <c r="GV190" i="4"/>
  <c r="CT190" i="4"/>
  <c r="HA39" i="4"/>
  <c r="CX39" i="4"/>
  <c r="GT40" i="4"/>
  <c r="CR40" i="4"/>
  <c r="GQ65" i="4"/>
  <c r="CO65" i="4"/>
  <c r="HG65" i="4"/>
  <c r="DE65" i="4"/>
  <c r="GS82" i="4"/>
  <c r="CP82" i="4"/>
  <c r="HB114" i="4"/>
  <c r="CZ114" i="4"/>
  <c r="GQ125" i="4"/>
  <c r="CN125" i="4"/>
  <c r="GY125" i="4"/>
  <c r="CW125" i="4"/>
  <c r="HD139" i="4"/>
  <c r="DA139" i="4"/>
  <c r="HA69" i="4"/>
  <c r="CY69" i="4"/>
  <c r="GP45" i="4"/>
  <c r="CN45" i="4"/>
  <c r="HF45" i="4"/>
  <c r="DD45" i="4"/>
  <c r="GQ49" i="4"/>
  <c r="CO49" i="4"/>
  <c r="GU49" i="4"/>
  <c r="CS49" i="4"/>
  <c r="GY49" i="4"/>
  <c r="CV49" i="4"/>
  <c r="HC49" i="4"/>
  <c r="DA49" i="4"/>
  <c r="HG49" i="4"/>
  <c r="DE49" i="4"/>
  <c r="GR176" i="4"/>
  <c r="CP176" i="4"/>
  <c r="GV176" i="4"/>
  <c r="CS176" i="4"/>
  <c r="GZ176" i="4"/>
  <c r="CX176" i="4"/>
  <c r="HD176" i="4"/>
  <c r="DB176" i="4"/>
  <c r="GS16" i="4"/>
  <c r="CP16" i="4"/>
  <c r="CQ16" i="4"/>
  <c r="HA16" i="4"/>
  <c r="CY16" i="4"/>
  <c r="HE16" i="4"/>
  <c r="DC16" i="4"/>
  <c r="GP8" i="4"/>
  <c r="CN8" i="4"/>
  <c r="GX8" i="4"/>
  <c r="CV8" i="4"/>
  <c r="HB8" i="4"/>
  <c r="CZ8" i="4"/>
  <c r="HF8" i="4"/>
  <c r="DD8" i="4"/>
  <c r="GQ13" i="4"/>
  <c r="CN13" i="4"/>
  <c r="GU13" i="4"/>
  <c r="CS13" i="4"/>
  <c r="CR13" i="4"/>
  <c r="GY13" i="4"/>
  <c r="CW13" i="4"/>
  <c r="CV13" i="4"/>
  <c r="HC13" i="4"/>
  <c r="DA13" i="4"/>
  <c r="HG13" i="4"/>
  <c r="DD13" i="4"/>
  <c r="BT63" i="4"/>
  <c r="AU63" i="4"/>
  <c r="GV63" i="4"/>
  <c r="CT63" i="4"/>
  <c r="CS63" i="4"/>
  <c r="GZ63" i="4"/>
  <c r="CX63" i="4"/>
  <c r="HD63" i="4"/>
  <c r="DA63" i="4"/>
  <c r="DB63" i="4"/>
  <c r="HH63" i="4"/>
  <c r="IE63" i="4" s="1"/>
  <c r="DE63" i="4"/>
  <c r="GS44" i="4"/>
  <c r="CP44" i="4"/>
  <c r="GW44" i="4"/>
  <c r="CU44" i="4"/>
  <c r="HA44" i="4"/>
  <c r="CX44" i="4"/>
  <c r="CY44" i="4"/>
  <c r="HE44" i="4"/>
  <c r="DB44" i="4"/>
  <c r="DC44" i="4"/>
  <c r="GT146" i="4"/>
  <c r="CR146" i="4"/>
  <c r="CQ146" i="4"/>
  <c r="GX146" i="4"/>
  <c r="CV146" i="4"/>
  <c r="HB146" i="4"/>
  <c r="CY146" i="4"/>
  <c r="CZ146" i="4"/>
  <c r="HF146" i="4"/>
  <c r="DC146" i="4"/>
  <c r="GQ159" i="4"/>
  <c r="CO159" i="4"/>
  <c r="CN159" i="4"/>
  <c r="GU159" i="4"/>
  <c r="CS159" i="4"/>
  <c r="GY159" i="4"/>
  <c r="CV159" i="4"/>
  <c r="CW159" i="4"/>
  <c r="HC159" i="4"/>
  <c r="CZ159" i="4"/>
  <c r="HG159" i="4"/>
  <c r="DE159" i="4"/>
  <c r="DD159" i="4"/>
  <c r="GR18" i="4"/>
  <c r="CP18" i="4"/>
  <c r="GV18" i="4"/>
  <c r="CS18" i="4"/>
  <c r="CT18" i="4"/>
  <c r="GZ18" i="4"/>
  <c r="CW18" i="4"/>
  <c r="HD18" i="4"/>
  <c r="DB18" i="4"/>
  <c r="DA18" i="4"/>
  <c r="GS158" i="4"/>
  <c r="CP158" i="4"/>
  <c r="CQ158" i="4"/>
  <c r="GW158" i="4"/>
  <c r="CT158" i="4"/>
  <c r="CU158" i="4"/>
  <c r="HA158" i="4"/>
  <c r="CX158" i="4"/>
  <c r="HE158" i="4"/>
  <c r="DC158" i="4"/>
  <c r="GP9" i="4"/>
  <c r="CN9" i="4"/>
  <c r="GT9" i="4"/>
  <c r="CQ9" i="4"/>
  <c r="CR9" i="4"/>
  <c r="GX9" i="4"/>
  <c r="CU9" i="4"/>
  <c r="HB9" i="4"/>
  <c r="CZ9" i="4"/>
  <c r="CY9" i="4"/>
  <c r="HF9" i="4"/>
  <c r="DD9" i="4"/>
  <c r="GQ21" i="4"/>
  <c r="CN21" i="4"/>
  <c r="CO21" i="4"/>
  <c r="GU21" i="4"/>
  <c r="CR21" i="4"/>
  <c r="GY21" i="4"/>
  <c r="CW21" i="4"/>
  <c r="CV21" i="4"/>
  <c r="HC21" i="4"/>
  <c r="DA21" i="4"/>
  <c r="HG21" i="4"/>
  <c r="DD21" i="4"/>
  <c r="DE21" i="4"/>
  <c r="GR24" i="4"/>
  <c r="CO24" i="4"/>
  <c r="GV24" i="4"/>
  <c r="CT24" i="4"/>
  <c r="CS24" i="4"/>
  <c r="GZ24" i="4"/>
  <c r="CX24" i="4"/>
  <c r="HD24" i="4"/>
  <c r="DA24" i="4"/>
  <c r="DB24" i="4"/>
  <c r="HH24" i="4"/>
  <c r="IE24" i="4" s="1"/>
  <c r="DE24" i="4"/>
  <c r="GS33" i="4"/>
  <c r="CP33" i="4"/>
  <c r="GW33" i="4"/>
  <c r="CU33" i="4"/>
  <c r="HA33" i="4"/>
  <c r="CX33" i="4"/>
  <c r="CY33" i="4"/>
  <c r="HE33" i="4"/>
  <c r="DB33" i="4"/>
  <c r="DC33" i="4"/>
  <c r="GT35" i="4"/>
  <c r="CR35" i="4"/>
  <c r="CQ35" i="4"/>
  <c r="GX35" i="4"/>
  <c r="CV35" i="4"/>
  <c r="HB35" i="4"/>
  <c r="CY35" i="4"/>
  <c r="CZ35" i="4"/>
  <c r="HF35" i="4"/>
  <c r="DC35" i="4"/>
  <c r="GQ47" i="4"/>
  <c r="CO47" i="4"/>
  <c r="CN47" i="4"/>
  <c r="GU47" i="4"/>
  <c r="CS47" i="4"/>
  <c r="GY47" i="4"/>
  <c r="CV47" i="4"/>
  <c r="CW47" i="4"/>
  <c r="HC47" i="4"/>
  <c r="CZ47" i="4"/>
  <c r="HG47" i="4"/>
  <c r="DE47" i="4"/>
  <c r="DD47" i="4"/>
  <c r="GR141" i="4"/>
  <c r="CP141" i="4"/>
  <c r="GV141" i="4"/>
  <c r="CT141" i="4"/>
  <c r="GZ141" i="4"/>
  <c r="CW141" i="4"/>
  <c r="HD141" i="4"/>
  <c r="DB141" i="4"/>
  <c r="DA141" i="4"/>
  <c r="HH141" i="4"/>
  <c r="IE79" i="4" s="1"/>
  <c r="DE141" i="4"/>
  <c r="GS142" i="4"/>
  <c r="CQ142" i="4"/>
  <c r="GW142" i="4"/>
  <c r="CT142" i="4"/>
  <c r="CU142" i="4"/>
  <c r="HA142" i="4"/>
  <c r="CX142" i="4"/>
  <c r="HE142" i="4"/>
  <c r="DC142" i="4"/>
  <c r="DB142" i="4"/>
  <c r="GP185" i="4"/>
  <c r="CN185" i="4"/>
  <c r="GT185" i="4"/>
  <c r="CR185" i="4"/>
  <c r="GX185" i="4"/>
  <c r="CU185" i="4"/>
  <c r="HB185" i="4"/>
  <c r="CZ185" i="4"/>
  <c r="CY185" i="4"/>
  <c r="HF185" i="4"/>
  <c r="DD185" i="4"/>
  <c r="DC185" i="4"/>
  <c r="GQ186" i="4"/>
  <c r="CO186" i="4"/>
  <c r="GU186" i="4"/>
  <c r="CR186" i="4"/>
  <c r="GY186" i="4"/>
  <c r="CW186" i="4"/>
  <c r="CV186" i="4"/>
  <c r="HC186" i="4"/>
  <c r="DA186" i="4"/>
  <c r="CZ186" i="4"/>
  <c r="HG186" i="4"/>
  <c r="DE186" i="4"/>
  <c r="GR68" i="4"/>
  <c r="CO68" i="4"/>
  <c r="GV68" i="4"/>
  <c r="CT68" i="4"/>
  <c r="CS68" i="4"/>
  <c r="GZ68" i="4"/>
  <c r="CX68" i="4"/>
  <c r="CW68" i="4"/>
  <c r="HD68" i="4"/>
  <c r="DB68" i="4"/>
  <c r="HH68" i="4"/>
  <c r="IE185" i="4" s="1"/>
  <c r="DE68" i="4"/>
  <c r="GS166" i="4"/>
  <c r="CP166" i="4"/>
  <c r="GW166" i="4"/>
  <c r="CU166" i="4"/>
  <c r="CT166" i="4"/>
  <c r="HA166" i="4"/>
  <c r="CY166" i="4"/>
  <c r="GP115" i="4"/>
  <c r="CN115" i="4"/>
  <c r="GT115" i="4"/>
  <c r="CQ115" i="4"/>
  <c r="GX115" i="4"/>
  <c r="CV115" i="4"/>
  <c r="CU115" i="4"/>
  <c r="HB115" i="4"/>
  <c r="CZ115" i="4"/>
  <c r="CY115" i="4"/>
  <c r="HF115" i="4"/>
  <c r="DD115" i="4"/>
  <c r="GQ11" i="4"/>
  <c r="CN11" i="4"/>
  <c r="GU11" i="4"/>
  <c r="CS11" i="4"/>
  <c r="CR11" i="4"/>
  <c r="GY11" i="4"/>
  <c r="CW11" i="4"/>
  <c r="CV11" i="4"/>
  <c r="HC11" i="4"/>
  <c r="DA11" i="4"/>
  <c r="HG11" i="4"/>
  <c r="DD11" i="4"/>
  <c r="GR126" i="4"/>
  <c r="CP126" i="4"/>
  <c r="CO126" i="4"/>
  <c r="GV126" i="4"/>
  <c r="CT126" i="4"/>
  <c r="CS126" i="4"/>
  <c r="GZ126" i="4"/>
  <c r="CX126" i="4"/>
  <c r="HD126" i="4"/>
  <c r="DA126" i="4"/>
  <c r="HH126" i="4"/>
  <c r="IE183" i="4" s="1"/>
  <c r="DE126" i="4"/>
  <c r="GS191" i="4"/>
  <c r="CQ191" i="4"/>
  <c r="CP191" i="4"/>
  <c r="GW191" i="4"/>
  <c r="CU191" i="4"/>
  <c r="HA191" i="4"/>
  <c r="CX191" i="4"/>
  <c r="HE191" i="4"/>
  <c r="DC191" i="4"/>
  <c r="DB191" i="4"/>
  <c r="GP175" i="4"/>
  <c r="CN175" i="4"/>
  <c r="GT175" i="4"/>
  <c r="CR175" i="4"/>
  <c r="HB175" i="4"/>
  <c r="CZ175" i="4"/>
  <c r="HF175" i="4"/>
  <c r="DD175" i="4"/>
  <c r="GQ54" i="4"/>
  <c r="CO54" i="4"/>
  <c r="GY54" i="4"/>
  <c r="CW54" i="4"/>
  <c r="HC54" i="4"/>
  <c r="DA54" i="4"/>
  <c r="HG54" i="4"/>
  <c r="DE54" i="4"/>
  <c r="GV140" i="4"/>
  <c r="CT140" i="4"/>
  <c r="GZ140" i="4"/>
  <c r="CX140" i="4"/>
  <c r="HD140" i="4"/>
  <c r="DB140" i="4"/>
  <c r="GW183" i="4"/>
  <c r="CU183" i="4"/>
  <c r="HA183" i="4"/>
  <c r="CY183" i="4"/>
  <c r="HE183" i="4"/>
  <c r="DC183" i="4"/>
  <c r="GT62" i="4"/>
  <c r="CR62" i="4"/>
  <c r="GX62" i="4"/>
  <c r="CV62" i="4"/>
  <c r="HB62" i="4"/>
  <c r="CZ62" i="4"/>
  <c r="GQ150" i="4"/>
  <c r="CO150" i="4"/>
  <c r="GU150" i="4"/>
  <c r="CS150" i="4"/>
  <c r="GY150" i="4"/>
  <c r="CW150" i="4"/>
  <c r="HG150" i="4"/>
  <c r="DE150" i="4"/>
  <c r="BS181" i="4"/>
  <c r="GQ181" i="4" s="1"/>
  <c r="AU181" i="4"/>
  <c r="BR81" i="4"/>
  <c r="GP81" i="4" s="1"/>
  <c r="AU81" i="4"/>
  <c r="AU116" i="4"/>
  <c r="AU95" i="4"/>
  <c r="BU15" i="4"/>
  <c r="CK15" i="4" s="1"/>
  <c r="HI15" i="4" s="1"/>
  <c r="IC15" i="4" s="1"/>
  <c r="AU15" i="4"/>
  <c r="BT184" i="4"/>
  <c r="GR184" i="4" s="1"/>
  <c r="AU184" i="4"/>
  <c r="AU76" i="4"/>
  <c r="AU193" i="4"/>
  <c r="AU67" i="4"/>
  <c r="AU167" i="4"/>
  <c r="CZ167" i="4"/>
  <c r="HD84" i="4"/>
  <c r="DA84" i="4"/>
  <c r="AU98" i="4"/>
  <c r="AU156" i="4"/>
  <c r="HA174" i="4"/>
  <c r="CY174" i="4"/>
  <c r="HE174" i="4"/>
  <c r="DC174" i="4"/>
  <c r="GX192" i="4"/>
  <c r="CV192" i="4"/>
  <c r="HB192" i="4"/>
  <c r="CZ192" i="4"/>
  <c r="HF192" i="4"/>
  <c r="DD192" i="4"/>
  <c r="GQ90" i="4"/>
  <c r="CO90" i="4"/>
  <c r="GU90" i="4"/>
  <c r="CS90" i="4"/>
  <c r="GY90" i="4"/>
  <c r="CW90" i="4"/>
  <c r="HC90" i="4"/>
  <c r="DA90" i="4"/>
  <c r="HG90" i="4"/>
  <c r="DE90" i="4"/>
  <c r="GV50" i="4"/>
  <c r="CT50" i="4"/>
  <c r="GZ50" i="4"/>
  <c r="CX50" i="4"/>
  <c r="HD50" i="4"/>
  <c r="DB50" i="4"/>
  <c r="GS67" i="4"/>
  <c r="CQ67" i="4"/>
  <c r="GW67" i="4"/>
  <c r="CU67" i="4"/>
  <c r="HA67" i="4"/>
  <c r="CY67" i="4"/>
  <c r="GT87" i="4"/>
  <c r="CR87" i="4"/>
  <c r="GX87" i="4"/>
  <c r="CV87" i="4"/>
  <c r="HB87" i="4"/>
  <c r="CZ87" i="4"/>
  <c r="HF87" i="4"/>
  <c r="DD87" i="4"/>
  <c r="GQ120" i="4"/>
  <c r="CO120" i="4"/>
  <c r="GU120" i="4"/>
  <c r="CS120" i="4"/>
  <c r="GY120" i="4"/>
  <c r="CW120" i="4"/>
  <c r="HC120" i="4"/>
  <c r="DA120" i="4"/>
  <c r="GS7" i="4"/>
  <c r="CQ7" i="4"/>
  <c r="GW7" i="4"/>
  <c r="CU7" i="4"/>
  <c r="HA7" i="4"/>
  <c r="CY7" i="4"/>
  <c r="HE7" i="4"/>
  <c r="DC7" i="4"/>
  <c r="GQ155" i="4"/>
  <c r="CN155" i="4"/>
  <c r="GU155" i="4"/>
  <c r="CR155" i="4"/>
  <c r="HC155" i="4"/>
  <c r="CZ155" i="4"/>
  <c r="HG155" i="4"/>
  <c r="DD155" i="4"/>
  <c r="GV36" i="4"/>
  <c r="CS36" i="4"/>
  <c r="GZ36" i="4"/>
  <c r="CW36" i="4"/>
  <c r="HD36" i="4"/>
  <c r="DA36" i="4"/>
  <c r="HH36" i="4"/>
  <c r="IE36" i="4" s="1"/>
  <c r="DE36" i="4"/>
  <c r="GS193" i="4"/>
  <c r="CP193" i="4"/>
  <c r="HA193" i="4"/>
  <c r="CX193" i="4"/>
  <c r="HE193" i="4"/>
  <c r="DB193" i="4"/>
  <c r="DC193" i="4"/>
  <c r="GT43" i="4"/>
  <c r="CQ43" i="4"/>
  <c r="CR43" i="4"/>
  <c r="GX43" i="4"/>
  <c r="CV43" i="4"/>
  <c r="CU43" i="4"/>
  <c r="HB43" i="4"/>
  <c r="CY43" i="4"/>
  <c r="CZ43" i="4"/>
  <c r="HF43" i="4"/>
  <c r="DC43" i="4"/>
  <c r="BS152" i="4"/>
  <c r="AU152" i="4"/>
  <c r="GU152" i="4"/>
  <c r="CS152" i="4"/>
  <c r="GY152" i="4"/>
  <c r="CV152" i="4"/>
  <c r="CW152" i="4"/>
  <c r="HC152" i="4"/>
  <c r="CZ152" i="4"/>
  <c r="HG152" i="4"/>
  <c r="DD152" i="4"/>
  <c r="DE152" i="4"/>
  <c r="GR51" i="4"/>
  <c r="CO51" i="4"/>
  <c r="CP51" i="4"/>
  <c r="GV51" i="4"/>
  <c r="CS51" i="4"/>
  <c r="CT51" i="4"/>
  <c r="GZ51" i="4"/>
  <c r="CW51" i="4"/>
  <c r="HD51" i="4"/>
  <c r="DA51" i="4"/>
  <c r="DB51" i="4"/>
  <c r="HH51" i="4"/>
  <c r="IE51" i="4" s="1"/>
  <c r="DE51" i="4"/>
  <c r="GW5" i="4"/>
  <c r="CT5" i="4"/>
  <c r="CU5" i="4"/>
  <c r="HA5" i="4"/>
  <c r="CX5" i="4"/>
  <c r="CY5" i="4"/>
  <c r="HE5" i="4"/>
  <c r="DB5" i="4"/>
  <c r="GP48" i="4"/>
  <c r="CN48" i="4"/>
  <c r="GT48" i="4"/>
  <c r="CR48" i="4"/>
  <c r="CQ48" i="4"/>
  <c r="GX48" i="4"/>
  <c r="CU48" i="4"/>
  <c r="CV48" i="4"/>
  <c r="HB48" i="4"/>
  <c r="CY48" i="4"/>
  <c r="HF48" i="4"/>
  <c r="DC48" i="4"/>
  <c r="DD48" i="4"/>
  <c r="GQ100" i="4"/>
  <c r="CO100" i="4"/>
  <c r="GU100" i="4"/>
  <c r="CR100" i="4"/>
  <c r="CS100" i="4"/>
  <c r="GY100" i="4"/>
  <c r="CV100" i="4"/>
  <c r="HC100" i="4"/>
  <c r="CZ100" i="4"/>
  <c r="DA100" i="4"/>
  <c r="HG100" i="4"/>
  <c r="DD100" i="4"/>
  <c r="DE100" i="4"/>
  <c r="GV111" i="4"/>
  <c r="CS111" i="4"/>
  <c r="GZ111" i="4"/>
  <c r="CW111" i="4"/>
  <c r="CX111" i="4"/>
  <c r="HD111" i="4"/>
  <c r="DB111" i="4"/>
  <c r="HH111" i="4"/>
  <c r="IE111" i="4" s="1"/>
  <c r="DE111" i="4"/>
  <c r="GS112" i="4"/>
  <c r="CP112" i="4"/>
  <c r="CQ112" i="4"/>
  <c r="GW112" i="4"/>
  <c r="CT112" i="4"/>
  <c r="HA112" i="4"/>
  <c r="CY112" i="4"/>
  <c r="CX112" i="4"/>
  <c r="HE112" i="4"/>
  <c r="DB112" i="4"/>
  <c r="DC112" i="4"/>
  <c r="GP162" i="4"/>
  <c r="CN162" i="4"/>
  <c r="GT162" i="4"/>
  <c r="CQ162" i="4"/>
  <c r="GX162" i="4"/>
  <c r="CU162" i="4"/>
  <c r="CV162" i="4"/>
  <c r="HB162" i="4"/>
  <c r="CZ162" i="4"/>
  <c r="HF162" i="4"/>
  <c r="DC162" i="4"/>
  <c r="DD162" i="4"/>
  <c r="GQ180" i="4"/>
  <c r="CN180" i="4"/>
  <c r="GU180" i="4"/>
  <c r="CR180" i="4"/>
  <c r="CS180" i="4"/>
  <c r="GY180" i="4"/>
  <c r="CV180" i="4"/>
  <c r="CW180" i="4"/>
  <c r="HC180" i="4"/>
  <c r="CZ180" i="4"/>
  <c r="DA180" i="4"/>
  <c r="HG180" i="4"/>
  <c r="DD180" i="4"/>
  <c r="GR106" i="4"/>
  <c r="CO106" i="4"/>
  <c r="CP106" i="4"/>
  <c r="GV106" i="4"/>
  <c r="CT106" i="4"/>
  <c r="GZ106" i="4"/>
  <c r="CW106" i="4"/>
  <c r="CX106" i="4"/>
  <c r="HD106" i="4"/>
  <c r="DA106" i="4"/>
  <c r="HH106" i="4"/>
  <c r="IE106" i="4" s="1"/>
  <c r="DE106" i="4"/>
  <c r="GS29" i="4"/>
  <c r="CQ29" i="4"/>
  <c r="CP29" i="4"/>
  <c r="GW29" i="4"/>
  <c r="CT29" i="4"/>
  <c r="CU29" i="4"/>
  <c r="HA29" i="4"/>
  <c r="CX29" i="4"/>
  <c r="CY29" i="4"/>
  <c r="HE29" i="4"/>
  <c r="DB29" i="4"/>
  <c r="BR93" i="4"/>
  <c r="GP93" i="4" s="1"/>
  <c r="AU93" i="4"/>
  <c r="BT169" i="4"/>
  <c r="CO169" i="4" s="1"/>
  <c r="AU169" i="4"/>
  <c r="BU182" i="4"/>
  <c r="CQ182" i="4" s="1"/>
  <c r="AU182" i="4"/>
  <c r="BR10" i="4"/>
  <c r="GP10" i="4" s="1"/>
  <c r="AU10" i="4"/>
  <c r="GR3" i="4"/>
  <c r="CK3" i="4"/>
  <c r="HI3" i="4" s="1"/>
  <c r="GZ3" i="4"/>
  <c r="CW3" i="4"/>
  <c r="BR60" i="4"/>
  <c r="CN60" i="4" s="1"/>
  <c r="AU60" i="4"/>
  <c r="HC77" i="4"/>
  <c r="CZ77" i="4"/>
  <c r="GW79" i="4"/>
  <c r="CT79" i="4"/>
  <c r="BR86" i="4"/>
  <c r="GP86" i="4" s="1"/>
  <c r="AU86" i="4"/>
  <c r="HA187" i="4"/>
  <c r="CX187" i="4"/>
  <c r="HF168" i="4"/>
  <c r="DC168" i="4"/>
  <c r="GV92" i="4"/>
  <c r="CS92" i="4"/>
  <c r="HE133" i="4"/>
  <c r="DB133" i="4"/>
  <c r="HF145" i="4"/>
  <c r="DC145" i="4"/>
  <c r="HC14" i="4"/>
  <c r="CZ14" i="4"/>
  <c r="GV84" i="4"/>
  <c r="CS84" i="4"/>
  <c r="GT173" i="4"/>
  <c r="CQ173" i="4"/>
  <c r="HF173" i="4"/>
  <c r="DC173" i="4"/>
  <c r="GY138" i="4"/>
  <c r="CV138" i="4"/>
  <c r="GR96" i="4"/>
  <c r="CO96" i="4"/>
  <c r="GZ96" i="4"/>
  <c r="CW96" i="4"/>
  <c r="HB28" i="4"/>
  <c r="CY28" i="4"/>
  <c r="GZ32" i="4"/>
  <c r="CW32" i="4"/>
  <c r="GW37" i="4"/>
  <c r="CT37" i="4"/>
  <c r="GX38" i="4"/>
  <c r="CU38" i="4"/>
  <c r="HB81" i="4"/>
  <c r="CZ81" i="4"/>
  <c r="GY19" i="4"/>
  <c r="CW19" i="4"/>
  <c r="GV53" i="4"/>
  <c r="CT53" i="4"/>
  <c r="HD53" i="4"/>
  <c r="DB53" i="4"/>
  <c r="GW58" i="4"/>
  <c r="CU58" i="4"/>
  <c r="GX59" i="4"/>
  <c r="CU59" i="4"/>
  <c r="CV59" i="4"/>
  <c r="GY61" i="4"/>
  <c r="CW61" i="4"/>
  <c r="BU136" i="4"/>
  <c r="AU136" i="4"/>
  <c r="HE136" i="4"/>
  <c r="DC136" i="4"/>
  <c r="HB113" i="4"/>
  <c r="CZ113" i="4"/>
  <c r="BS99" i="4"/>
  <c r="CN99" i="4" s="1"/>
  <c r="AU99" i="4"/>
  <c r="GY99" i="4"/>
  <c r="CW99" i="4"/>
  <c r="BT109" i="4"/>
  <c r="CO109" i="4" s="1"/>
  <c r="AU109" i="4"/>
  <c r="GZ109" i="4"/>
  <c r="CX109" i="4"/>
  <c r="BU154" i="4"/>
  <c r="CP154" i="4" s="1"/>
  <c r="AU154" i="4"/>
  <c r="BR127" i="4"/>
  <c r="AU127" i="4"/>
  <c r="HB194" i="4"/>
  <c r="CZ194" i="4"/>
  <c r="GY149" i="4"/>
  <c r="CW149" i="4"/>
  <c r="GR156" i="4"/>
  <c r="CP156" i="4"/>
  <c r="HD156" i="4"/>
  <c r="DB156" i="4"/>
  <c r="GW163" i="4"/>
  <c r="CU163" i="4"/>
  <c r="GP167" i="4"/>
  <c r="CN167" i="4"/>
  <c r="HF167" i="4"/>
  <c r="DD167" i="4"/>
  <c r="GY171" i="4"/>
  <c r="CW171" i="4"/>
  <c r="GZ177" i="4"/>
  <c r="CX177" i="4"/>
  <c r="GS174" i="4"/>
  <c r="CQ174" i="4"/>
  <c r="CK77" i="4"/>
  <c r="HI77" i="4" s="1"/>
  <c r="IC77" i="4" s="1"/>
  <c r="CK78" i="4"/>
  <c r="HI78" i="4" s="1"/>
  <c r="IC78" i="4" s="1"/>
  <c r="AU132" i="4"/>
  <c r="CK174" i="4"/>
  <c r="HI174" i="4" s="1"/>
  <c r="IC174" i="4" s="1"/>
  <c r="CK149" i="4"/>
  <c r="HI149" i="4" s="1"/>
  <c r="IC149" i="4" s="1"/>
  <c r="AU66" i="4"/>
  <c r="AU88" i="4"/>
  <c r="AU137" i="4"/>
  <c r="CK165" i="4"/>
  <c r="HI165" i="4" s="1"/>
  <c r="IC165" i="4" s="1"/>
  <c r="AU157" i="4"/>
  <c r="CO149" i="4"/>
  <c r="CX53" i="4"/>
  <c r="CZ181" i="4"/>
  <c r="BU94" i="4"/>
  <c r="GS94" i="4" s="1"/>
  <c r="AU94" i="4"/>
  <c r="BS179" i="4"/>
  <c r="CO179" i="4" s="1"/>
  <c r="AU179" i="4"/>
  <c r="BT75" i="4"/>
  <c r="GR75" i="4" s="1"/>
  <c r="AU75" i="4"/>
  <c r="GP83" i="4"/>
  <c r="CK83" i="4"/>
  <c r="HI83" i="4" s="1"/>
  <c r="IC83" i="4" s="1"/>
  <c r="BR108" i="4"/>
  <c r="AU108" i="4"/>
  <c r="BS189" i="4"/>
  <c r="GQ189" i="4" s="1"/>
  <c r="AU189" i="4"/>
  <c r="BU118" i="4"/>
  <c r="GS118" i="4" s="1"/>
  <c r="AU118" i="4"/>
  <c r="BS172" i="4"/>
  <c r="GQ172" i="4" s="1"/>
  <c r="AU172" i="4"/>
  <c r="HB10" i="4"/>
  <c r="CY10" i="4"/>
  <c r="BS12" i="4"/>
  <c r="GQ12" i="4" s="1"/>
  <c r="AU12" i="4"/>
  <c r="GY77" i="4"/>
  <c r="CV77" i="4"/>
  <c r="GV78" i="4"/>
  <c r="CS78" i="4"/>
  <c r="HD78" i="4"/>
  <c r="DA78" i="4"/>
  <c r="BU79" i="4"/>
  <c r="CP79" i="4" s="1"/>
  <c r="AU79" i="4"/>
  <c r="HA79" i="4"/>
  <c r="CX79" i="4"/>
  <c r="GU98" i="4"/>
  <c r="CR98" i="4"/>
  <c r="HG98" i="4"/>
  <c r="DD98" i="4"/>
  <c r="GR137" i="4"/>
  <c r="CO137" i="4"/>
  <c r="BT92" i="4"/>
  <c r="CP92" i="4" s="1"/>
  <c r="AU92" i="4"/>
  <c r="HD92" i="4"/>
  <c r="DA92" i="4"/>
  <c r="BU133" i="4"/>
  <c r="GS133" i="4" s="1"/>
  <c r="AU133" i="4"/>
  <c r="HA133" i="4"/>
  <c r="CX133" i="4"/>
  <c r="GT145" i="4"/>
  <c r="CQ145" i="4"/>
  <c r="HB145" i="4"/>
  <c r="CY145" i="4"/>
  <c r="GU14" i="4"/>
  <c r="CR14" i="4"/>
  <c r="HG14" i="4"/>
  <c r="DD14" i="4"/>
  <c r="HB173" i="4"/>
  <c r="CY173" i="4"/>
  <c r="GU138" i="4"/>
  <c r="CR138" i="4"/>
  <c r="HG138" i="4"/>
  <c r="DD138" i="4"/>
  <c r="GV96" i="4"/>
  <c r="CS96" i="4"/>
  <c r="HD96" i="4"/>
  <c r="DA96" i="4"/>
  <c r="GW23" i="4"/>
  <c r="CT23" i="4"/>
  <c r="HE23" i="4"/>
  <c r="DB23" i="4"/>
  <c r="BR28" i="4"/>
  <c r="CN28" i="4" s="1"/>
  <c r="AU28" i="4"/>
  <c r="GX28" i="4"/>
  <c r="CU28" i="4"/>
  <c r="GQ88" i="4"/>
  <c r="CN88" i="4"/>
  <c r="GY88" i="4"/>
  <c r="CV88" i="4"/>
  <c r="HD32" i="4"/>
  <c r="DA32" i="4"/>
  <c r="BU37" i="4"/>
  <c r="CQ37" i="4" s="1"/>
  <c r="AU37" i="4"/>
  <c r="HF38" i="4"/>
  <c r="DC38" i="4"/>
  <c r="HE27" i="4"/>
  <c r="DC27" i="4"/>
  <c r="GX81" i="4"/>
  <c r="CV81" i="4"/>
  <c r="BS19" i="4"/>
  <c r="CN19" i="4" s="1"/>
  <c r="AU19" i="4"/>
  <c r="HC19" i="4"/>
  <c r="DA19" i="4"/>
  <c r="GR53" i="4"/>
  <c r="CP53" i="4"/>
  <c r="CK53" i="4"/>
  <c r="HI53" i="4" s="1"/>
  <c r="IC53" i="4" s="1"/>
  <c r="BU58" i="4"/>
  <c r="CP58" i="4" s="1"/>
  <c r="AU58" i="4"/>
  <c r="HE58" i="4"/>
  <c r="DC58" i="4"/>
  <c r="GT59" i="4"/>
  <c r="CR59" i="4"/>
  <c r="HB59" i="4"/>
  <c r="CZ59" i="4"/>
  <c r="GU61" i="4"/>
  <c r="CS61" i="4"/>
  <c r="HC61" i="4"/>
  <c r="DA61" i="4"/>
  <c r="GR66" i="4"/>
  <c r="CK66" i="4"/>
  <c r="HI66" i="4" s="1"/>
  <c r="IC66" i="4" s="1"/>
  <c r="HD66" i="4"/>
  <c r="DB66" i="4"/>
  <c r="HA136" i="4"/>
  <c r="CY136" i="4"/>
  <c r="GP113" i="4"/>
  <c r="CN113" i="4"/>
  <c r="GX113" i="4"/>
  <c r="CV113" i="4"/>
  <c r="GU99" i="4"/>
  <c r="CS99" i="4"/>
  <c r="HG99" i="4"/>
  <c r="DE99" i="4"/>
  <c r="HE154" i="4"/>
  <c r="DC154" i="4"/>
  <c r="GX127" i="4"/>
  <c r="CV127" i="4"/>
  <c r="HF127" i="4"/>
  <c r="DD127" i="4"/>
  <c r="GU128" i="4"/>
  <c r="CS128" i="4"/>
  <c r="HG128" i="4"/>
  <c r="DE128" i="4"/>
  <c r="GV184" i="4"/>
  <c r="CT184" i="4"/>
  <c r="GZ184" i="4"/>
  <c r="CX184" i="4"/>
  <c r="GS105" i="4"/>
  <c r="CQ105" i="4"/>
  <c r="HA105" i="4"/>
  <c r="CY105" i="4"/>
  <c r="GT194" i="4"/>
  <c r="CR194" i="4"/>
  <c r="HF194" i="4"/>
  <c r="DD194" i="4"/>
  <c r="GU149" i="4"/>
  <c r="CS149" i="4"/>
  <c r="HG149" i="4"/>
  <c r="DE149" i="4"/>
  <c r="GV156" i="4"/>
  <c r="CT156" i="4"/>
  <c r="GZ156" i="4"/>
  <c r="CX156" i="4"/>
  <c r="GS163" i="4"/>
  <c r="CQ163" i="4"/>
  <c r="HA163" i="4"/>
  <c r="CY163" i="4"/>
  <c r="GT167" i="4"/>
  <c r="CR167" i="4"/>
  <c r="GX167" i="4"/>
  <c r="CV167" i="4"/>
  <c r="GU171" i="4"/>
  <c r="CS171" i="4"/>
  <c r="HC171" i="4"/>
  <c r="DA171" i="4"/>
  <c r="HD177" i="4"/>
  <c r="DB177" i="4"/>
  <c r="GW174" i="4"/>
  <c r="CU174" i="4"/>
  <c r="CX85" i="4"/>
  <c r="AU77" i="4"/>
  <c r="AU78" i="4"/>
  <c r="AU20" i="4"/>
  <c r="AU174" i="4"/>
  <c r="AU171" i="4"/>
  <c r="AU163" i="4"/>
  <c r="AU149" i="4"/>
  <c r="AU105" i="4"/>
  <c r="AU59" i="4"/>
  <c r="AU96" i="4"/>
  <c r="AU25" i="4"/>
  <c r="AU119" i="4"/>
  <c r="CW128" i="4"/>
  <c r="CQ38" i="4"/>
  <c r="DA3" i="4"/>
  <c r="BU131" i="4"/>
  <c r="GS131" i="4" s="1"/>
  <c r="AU131" i="4"/>
  <c r="BT22" i="4"/>
  <c r="GR22" i="4" s="1"/>
  <c r="AU22" i="4"/>
  <c r="BS195" i="4"/>
  <c r="GQ195" i="4" s="1"/>
  <c r="AU195" i="4"/>
  <c r="GQ95" i="4"/>
  <c r="CK95" i="4"/>
  <c r="HI95" i="4" s="1"/>
  <c r="IC95" i="4" s="1"/>
  <c r="BR129" i="4"/>
  <c r="GP129" i="4" s="1"/>
  <c r="AU129" i="4"/>
  <c r="BU89" i="4"/>
  <c r="AU89" i="4"/>
  <c r="BR72" i="4"/>
  <c r="GP72" i="4" s="1"/>
  <c r="AU72" i="4"/>
  <c r="HC172" i="4"/>
  <c r="CZ172" i="4"/>
  <c r="BT121" i="4"/>
  <c r="GR121" i="4" s="1"/>
  <c r="AU121" i="4"/>
  <c r="BU153" i="4"/>
  <c r="GS153" i="4" s="1"/>
  <c r="AU153" i="4"/>
  <c r="HA153" i="4"/>
  <c r="CX153" i="4"/>
  <c r="GT60" i="4"/>
  <c r="CQ60" i="4"/>
  <c r="HB60" i="4"/>
  <c r="CY60" i="4"/>
  <c r="GT86" i="4"/>
  <c r="CQ86" i="4"/>
  <c r="BU187" i="4"/>
  <c r="CQ187" i="4" s="1"/>
  <c r="AU187" i="4"/>
  <c r="GW187" i="4"/>
  <c r="CT187" i="4"/>
  <c r="CU187" i="4"/>
  <c r="BR168" i="4"/>
  <c r="GP168" i="4" s="1"/>
  <c r="AU168" i="4"/>
  <c r="GX145" i="4"/>
  <c r="CU145" i="4"/>
  <c r="GY14" i="4"/>
  <c r="CV14" i="4"/>
  <c r="GR84" i="4"/>
  <c r="CO84" i="4"/>
  <c r="GZ84" i="4"/>
  <c r="CW84" i="4"/>
  <c r="BR173" i="4"/>
  <c r="CN173" i="4" s="1"/>
  <c r="AU173" i="4"/>
  <c r="GX173" i="4"/>
  <c r="CU173" i="4"/>
  <c r="BS138" i="4"/>
  <c r="CO138" i="4" s="1"/>
  <c r="AU138" i="4"/>
  <c r="HC138" i="4"/>
  <c r="CZ138" i="4"/>
  <c r="BU23" i="4"/>
  <c r="CQ23" i="4" s="1"/>
  <c r="AU23" i="4"/>
  <c r="HF28" i="4"/>
  <c r="DC28" i="4"/>
  <c r="GU88" i="4"/>
  <c r="CR88" i="4"/>
  <c r="HG88" i="4"/>
  <c r="DD88" i="4"/>
  <c r="BT32" i="4"/>
  <c r="CK32" i="4" s="1"/>
  <c r="HI32" i="4" s="1"/>
  <c r="AU32" i="4"/>
  <c r="HH32" i="4"/>
  <c r="DE32" i="4"/>
  <c r="HA37" i="4"/>
  <c r="CX37" i="4"/>
  <c r="HE37" i="4"/>
  <c r="DB37" i="4"/>
  <c r="HB38" i="4"/>
  <c r="CY38" i="4"/>
  <c r="GT81" i="4"/>
  <c r="CR81" i="4"/>
  <c r="HF81" i="4"/>
  <c r="DD81" i="4"/>
  <c r="GU19" i="4"/>
  <c r="CS19" i="4"/>
  <c r="HG19" i="4"/>
  <c r="DE19" i="4"/>
  <c r="HA58" i="4"/>
  <c r="CY58" i="4"/>
  <c r="GP59" i="4"/>
  <c r="CN59" i="4"/>
  <c r="CK59" i="4"/>
  <c r="HI59" i="4" s="1"/>
  <c r="IC59" i="4" s="1"/>
  <c r="HF59" i="4"/>
  <c r="DD59" i="4"/>
  <c r="BS61" i="4"/>
  <c r="CN61" i="4" s="1"/>
  <c r="AU61" i="4"/>
  <c r="HG61" i="4"/>
  <c r="DE61" i="4"/>
  <c r="GV66" i="4"/>
  <c r="CT66" i="4"/>
  <c r="GZ66" i="4"/>
  <c r="CX66" i="4"/>
  <c r="GW136" i="4"/>
  <c r="CU136" i="4"/>
  <c r="GT113" i="4"/>
  <c r="CR113" i="4"/>
  <c r="HF113" i="4"/>
  <c r="DD113" i="4"/>
  <c r="GV109" i="4"/>
  <c r="CT109" i="4"/>
  <c r="HD109" i="4"/>
  <c r="DB109" i="4"/>
  <c r="GW154" i="4"/>
  <c r="CU154" i="4"/>
  <c r="HA154" i="4"/>
  <c r="CY154" i="4"/>
  <c r="GT127" i="4"/>
  <c r="CR127" i="4"/>
  <c r="HB127" i="4"/>
  <c r="CZ127" i="4"/>
  <c r="BS128" i="4"/>
  <c r="CN128" i="4" s="1"/>
  <c r="AU128" i="4"/>
  <c r="HC128" i="4"/>
  <c r="DA128" i="4"/>
  <c r="HD184" i="4"/>
  <c r="DB184" i="4"/>
  <c r="GW105" i="4"/>
  <c r="CU105" i="4"/>
  <c r="HE105" i="4"/>
  <c r="DC105" i="4"/>
  <c r="GX194" i="4"/>
  <c r="CV194" i="4"/>
  <c r="HC149" i="4"/>
  <c r="DA149" i="4"/>
  <c r="HE163" i="4"/>
  <c r="DC163" i="4"/>
  <c r="GQ171" i="4"/>
  <c r="CO171" i="4"/>
  <c r="HG171" i="4"/>
  <c r="DE171" i="4"/>
  <c r="GV177" i="4"/>
  <c r="CT177" i="4"/>
  <c r="CS75" i="4"/>
  <c r="CO27" i="4"/>
  <c r="AU170" i="4"/>
  <c r="CK116" i="4"/>
  <c r="HI116" i="4" s="1"/>
  <c r="IC116" i="4" s="1"/>
  <c r="CK76" i="4"/>
  <c r="HI76" i="4" s="1"/>
  <c r="IC76" i="4" s="1"/>
  <c r="AU124" i="4"/>
  <c r="CK167" i="4"/>
  <c r="HI167" i="4" s="1"/>
  <c r="IC167" i="4" s="1"/>
  <c r="CK156" i="4"/>
  <c r="HI156" i="4" s="1"/>
  <c r="IC156" i="4" s="1"/>
  <c r="CK184" i="4"/>
  <c r="HI184" i="4" s="1"/>
  <c r="IC184" i="4" s="1"/>
  <c r="AU53" i="4"/>
  <c r="AU145" i="4"/>
  <c r="AU3" i="4"/>
  <c r="AU55" i="4"/>
  <c r="AU143" i="4"/>
  <c r="DA99" i="4"/>
  <c r="CQ28" i="4"/>
  <c r="GX122" i="4"/>
  <c r="CU122" i="4"/>
  <c r="HF122" i="4"/>
  <c r="DC122" i="4"/>
  <c r="GU31" i="4"/>
  <c r="CR31" i="4"/>
  <c r="HC31" i="4"/>
  <c r="CZ31" i="4"/>
  <c r="GR190" i="4"/>
  <c r="CO190" i="4"/>
  <c r="GZ190" i="4"/>
  <c r="CW190" i="4"/>
  <c r="HH190" i="4"/>
  <c r="IE191" i="4" s="1"/>
  <c r="DE190" i="4"/>
  <c r="GW39" i="4"/>
  <c r="CT39" i="4"/>
  <c r="HE39" i="4"/>
  <c r="DB39" i="4"/>
  <c r="GX40" i="4"/>
  <c r="CU40" i="4"/>
  <c r="HF40" i="4"/>
  <c r="DC40" i="4"/>
  <c r="GU65" i="4"/>
  <c r="CR65" i="4"/>
  <c r="HC65" i="4"/>
  <c r="CZ65" i="4"/>
  <c r="GR70" i="4"/>
  <c r="CO70" i="4"/>
  <c r="GZ70" i="4"/>
  <c r="CW70" i="4"/>
  <c r="HH70" i="4"/>
  <c r="IE70" i="4" s="1"/>
  <c r="DE70" i="4"/>
  <c r="GW82" i="4"/>
  <c r="CT82" i="4"/>
  <c r="HE82" i="4"/>
  <c r="DB82" i="4"/>
  <c r="GX114" i="4"/>
  <c r="CU114" i="4"/>
  <c r="HF114" i="4"/>
  <c r="DC114" i="4"/>
  <c r="GU125" i="4"/>
  <c r="CR125" i="4"/>
  <c r="HC125" i="4"/>
  <c r="CZ125" i="4"/>
  <c r="GR139" i="4"/>
  <c r="CO139" i="4"/>
  <c r="GZ139" i="4"/>
  <c r="CW139" i="4"/>
  <c r="HH139" i="4"/>
  <c r="IE139" i="4" s="1"/>
  <c r="DE139" i="4"/>
  <c r="GW69" i="4"/>
  <c r="CT69" i="4"/>
  <c r="HE69" i="4"/>
  <c r="DB69" i="4"/>
  <c r="GX45" i="4"/>
  <c r="CU45" i="4"/>
  <c r="CR45" i="4"/>
  <c r="CU69" i="4"/>
  <c r="CT139" i="4"/>
  <c r="CS125" i="4"/>
  <c r="CV114" i="4"/>
  <c r="CY82" i="4"/>
  <c r="CX70" i="4"/>
  <c r="DA65" i="4"/>
  <c r="DD40" i="4"/>
  <c r="CN40" i="4"/>
  <c r="CQ39" i="4"/>
  <c r="CP190" i="4"/>
  <c r="CS31" i="4"/>
  <c r="CV122" i="4"/>
  <c r="DC8" i="4"/>
  <c r="DB16" i="4"/>
  <c r="DE176" i="4"/>
  <c r="CO176" i="4"/>
  <c r="CR49" i="4"/>
  <c r="CQ45" i="4"/>
  <c r="CS139" i="4"/>
  <c r="CY114" i="4"/>
  <c r="DA70" i="4"/>
  <c r="CN65" i="4"/>
  <c r="CP39" i="4"/>
  <c r="CV31" i="4"/>
  <c r="CQ69" i="4"/>
  <c r="CP139" i="4"/>
  <c r="CO125" i="4"/>
  <c r="CR114" i="4"/>
  <c r="CU82" i="4"/>
  <c r="CT70" i="4"/>
  <c r="CW65" i="4"/>
  <c r="CZ40" i="4"/>
  <c r="DC39" i="4"/>
  <c r="DB190" i="4"/>
  <c r="DE31" i="4"/>
  <c r="CO31" i="4"/>
  <c r="CR122" i="4"/>
  <c r="CY8" i="4"/>
  <c r="CX16" i="4"/>
  <c r="DA176" i="4"/>
  <c r="DD49" i="4"/>
  <c r="CN49" i="4"/>
  <c r="CX69" i="4"/>
  <c r="DD125" i="4"/>
  <c r="CQ114" i="4"/>
  <c r="CS70" i="4"/>
  <c r="CY40" i="4"/>
  <c r="DA190" i="4"/>
  <c r="CN31" i="4"/>
  <c r="DC69" i="4"/>
  <c r="DB139" i="4"/>
  <c r="DA125" i="4"/>
  <c r="DD114" i="4"/>
  <c r="CN114" i="4"/>
  <c r="CQ82" i="4"/>
  <c r="CP70" i="4"/>
  <c r="CS65" i="4"/>
  <c r="CV40" i="4"/>
  <c r="CY39" i="4"/>
  <c r="CX190" i="4"/>
  <c r="DA31" i="4"/>
  <c r="DD122" i="4"/>
  <c r="CN122" i="4"/>
  <c r="CU8" i="4"/>
  <c r="CT16" i="4"/>
  <c r="CW176" i="4"/>
  <c r="CZ49" i="4"/>
  <c r="DC45" i="4"/>
  <c r="CP69" i="4"/>
  <c r="CV125" i="4"/>
  <c r="CX82" i="4"/>
  <c r="DD65" i="4"/>
  <c r="CQ40" i="4"/>
  <c r="CS190" i="4"/>
  <c r="CY122" i="4"/>
  <c r="B212" i="4"/>
  <c r="IE189" i="4"/>
  <c r="IE196" i="4"/>
  <c r="IE182" i="4"/>
  <c r="IE181" i="4"/>
  <c r="IE194" i="4"/>
  <c r="IE192" i="4"/>
  <c r="IE184" i="4"/>
  <c r="CW195" i="4"/>
  <c r="IC112" i="4"/>
  <c r="IC158" i="4"/>
  <c r="B209" i="4"/>
  <c r="IC102" i="4"/>
  <c r="IC150" i="4"/>
  <c r="IC70" i="4"/>
  <c r="IC126" i="4"/>
  <c r="IC142" i="4"/>
  <c r="IC106" i="4"/>
  <c r="D27" i="17"/>
  <c r="L7" i="17"/>
  <c r="J8" i="17"/>
  <c r="IC215" i="4"/>
  <c r="IC205" i="4"/>
  <c r="IC209" i="4"/>
  <c r="IC213" i="4"/>
  <c r="HT208" i="4"/>
  <c r="HT209" i="4"/>
  <c r="IB208" i="4"/>
  <c r="IB209" i="4"/>
  <c r="HU208" i="4"/>
  <c r="HU215" i="4"/>
  <c r="HU204" i="4"/>
  <c r="HY204" i="4"/>
  <c r="HY215" i="4"/>
  <c r="HY208" i="4"/>
  <c r="HL204" i="4"/>
  <c r="HL205" i="4"/>
  <c r="HT204" i="4"/>
  <c r="HT205" i="4"/>
  <c r="HX204" i="4"/>
  <c r="HX205" i="4"/>
  <c r="HL208" i="4"/>
  <c r="HL209" i="4"/>
  <c r="HP208" i="4"/>
  <c r="HP209" i="4"/>
  <c r="HX208" i="4"/>
  <c r="HX209" i="4"/>
  <c r="HM204" i="4"/>
  <c r="HM215" i="4"/>
  <c r="HM208" i="4"/>
  <c r="HQ208" i="4"/>
  <c r="HQ204" i="4"/>
  <c r="HQ215" i="4"/>
  <c r="HP204" i="4"/>
  <c r="HP205" i="4"/>
  <c r="IB204" i="4"/>
  <c r="IB205" i="4"/>
  <c r="HJ208" i="4"/>
  <c r="HN208" i="4"/>
  <c r="HZ208" i="4"/>
  <c r="HJ212" i="4"/>
  <c r="HN212" i="4"/>
  <c r="HR212" i="4"/>
  <c r="HV212" i="4"/>
  <c r="HZ212" i="4"/>
  <c r="HK212" i="4"/>
  <c r="HO212" i="4"/>
  <c r="HS212" i="4"/>
  <c r="HW212" i="4"/>
  <c r="IA212" i="4"/>
  <c r="GS27" i="4"/>
  <c r="BY27" i="4"/>
  <c r="GW27" i="4" s="1"/>
  <c r="HA27" i="4"/>
  <c r="CY27" i="4"/>
  <c r="CJ120" i="4"/>
  <c r="HH120" i="4" s="1"/>
  <c r="IE120" i="4" s="1"/>
  <c r="AU120" i="4"/>
  <c r="BR134" i="4"/>
  <c r="GP134" i="4" s="1"/>
  <c r="CJ84" i="4"/>
  <c r="HH84" i="4" s="1"/>
  <c r="IE84" i="4" s="1"/>
  <c r="AU84" i="4"/>
  <c r="BV27" i="4"/>
  <c r="GT27" i="4" s="1"/>
  <c r="BZ134" i="4"/>
  <c r="GX134" i="4" s="1"/>
  <c r="AU104" i="4"/>
  <c r="AU160" i="4"/>
  <c r="CK52" i="4"/>
  <c r="HI52" i="4" s="1"/>
  <c r="CD85" i="4"/>
  <c r="HB85" i="4" s="1"/>
  <c r="AK34" i="4"/>
  <c r="AU34" i="4" s="1"/>
  <c r="BZ27" i="4"/>
  <c r="GX27" i="4" s="1"/>
  <c r="CR76" i="4"/>
  <c r="CQ75" i="4"/>
  <c r="CW157" i="4"/>
  <c r="CR170" i="4"/>
  <c r="CQ165" i="4"/>
  <c r="DA93" i="4"/>
  <c r="CU22" i="4"/>
  <c r="CV94" i="4"/>
  <c r="DC52" i="4"/>
  <c r="BX134" i="4"/>
  <c r="GV134" i="4" s="1"/>
  <c r="BP148" i="4"/>
  <c r="B215" i="4"/>
  <c r="AT7" i="4"/>
  <c r="AT199" i="4" s="1"/>
  <c r="AR85" i="4"/>
  <c r="AR199" i="4" s="1"/>
  <c r="CA85" i="4"/>
  <c r="GY85" i="4" s="1"/>
  <c r="CP134" i="4"/>
  <c r="AU102" i="4"/>
  <c r="AU73" i="4"/>
  <c r="AU91" i="4"/>
  <c r="AU107" i="4"/>
  <c r="CK55" i="4"/>
  <c r="HI55" i="4" s="1"/>
  <c r="AU30" i="4"/>
  <c r="AU83" i="4"/>
  <c r="AU165" i="4"/>
  <c r="CK119" i="4"/>
  <c r="HI119" i="4" s="1"/>
  <c r="CK178" i="4"/>
  <c r="HI178" i="4" s="1"/>
  <c r="AU97" i="4"/>
  <c r="CK30" i="4"/>
  <c r="HI30" i="4" s="1"/>
  <c r="CN76" i="4"/>
  <c r="CT195" i="4"/>
  <c r="CS157" i="4"/>
  <c r="CN170" i="4"/>
  <c r="CX179" i="4"/>
  <c r="CO93" i="4"/>
  <c r="CQ22" i="4"/>
  <c r="CU148" i="4"/>
  <c r="CV123" i="4"/>
  <c r="AL27" i="4"/>
  <c r="CB27" i="4" s="1"/>
  <c r="GZ27" i="4" s="1"/>
  <c r="AU4" i="4"/>
  <c r="AU117" i="4"/>
  <c r="AU178" i="4"/>
  <c r="AU196" i="4"/>
  <c r="AL134" i="4"/>
  <c r="CB134" i="4" s="1"/>
  <c r="GZ134" i="4" s="1"/>
  <c r="CF85" i="4"/>
  <c r="HD85" i="4" s="1"/>
  <c r="BP85" i="4"/>
  <c r="CY75" i="4"/>
  <c r="CP195" i="4"/>
  <c r="CO157" i="4"/>
  <c r="CY165" i="4"/>
  <c r="CT179" i="4"/>
  <c r="DD119" i="4"/>
  <c r="CP104" i="4"/>
  <c r="CR17" i="4"/>
  <c r="DB80" i="4"/>
  <c r="IC3" i="4"/>
  <c r="GQ27" i="4"/>
  <c r="HC80" i="4"/>
  <c r="GU75" i="4"/>
  <c r="GY195" i="4"/>
  <c r="GU30" i="4"/>
  <c r="DC118" i="4"/>
  <c r="HF118" i="4"/>
  <c r="DE134" i="4"/>
  <c r="HH134" i="4"/>
  <c r="IE134" i="4" s="1"/>
  <c r="CP63" i="4"/>
  <c r="GS63" i="4"/>
  <c r="CV5" i="4"/>
  <c r="GY5" i="4"/>
  <c r="CO113" i="4"/>
  <c r="GR113" i="4"/>
  <c r="CW38" i="4"/>
  <c r="GZ38" i="4"/>
  <c r="GY27" i="4"/>
  <c r="CW143" i="4"/>
  <c r="GZ143" i="4"/>
  <c r="CK80" i="4"/>
  <c r="HI80" i="4" s="1"/>
  <c r="CZ195" i="4"/>
  <c r="DC129" i="4"/>
  <c r="CO25" i="4"/>
  <c r="CR132" i="4"/>
  <c r="DB182" i="4"/>
  <c r="CY72" i="4"/>
  <c r="DE121" i="4"/>
  <c r="CQ10" i="4"/>
  <c r="CU10" i="4"/>
  <c r="CR12" i="4"/>
  <c r="CV12" i="4"/>
  <c r="CZ12" i="4"/>
  <c r="DE3" i="4"/>
  <c r="CN77" i="4"/>
  <c r="CW78" i="4"/>
  <c r="DC86" i="4"/>
  <c r="DE137" i="4"/>
  <c r="DE92" i="4"/>
  <c r="AU130" i="4"/>
  <c r="AU64" i="4"/>
  <c r="AU80" i="4"/>
  <c r="CW131" i="4"/>
  <c r="CS161" i="4"/>
  <c r="CW161" i="4"/>
  <c r="CT104" i="4"/>
  <c r="CN119" i="4"/>
  <c r="CX94" i="4"/>
  <c r="CU93" i="4"/>
  <c r="CY93" i="4"/>
  <c r="DC93" i="4"/>
  <c r="CR179" i="4"/>
  <c r="CV179" i="4"/>
  <c r="CZ179" i="4"/>
  <c r="DD179" i="4"/>
  <c r="CO165" i="4"/>
  <c r="CW165" i="4"/>
  <c r="DA165" i="4"/>
  <c r="DE165" i="4"/>
  <c r="CP170" i="4"/>
  <c r="CT170" i="4"/>
  <c r="CX170" i="4"/>
  <c r="DB170" i="4"/>
  <c r="CQ157" i="4"/>
  <c r="CU157" i="4"/>
  <c r="CY157" i="4"/>
  <c r="CN195" i="4"/>
  <c r="CR195" i="4"/>
  <c r="DD195" i="4"/>
  <c r="CW75" i="4"/>
  <c r="DA75" i="4"/>
  <c r="DE75" i="4"/>
  <c r="CP76" i="4"/>
  <c r="CT76" i="4"/>
  <c r="CX76" i="4"/>
  <c r="DB76" i="4"/>
  <c r="CQ83" i="4"/>
  <c r="CU83" i="4"/>
  <c r="CY83" i="4"/>
  <c r="DC83" i="4"/>
  <c r="CN95" i="4"/>
  <c r="CR95" i="4"/>
  <c r="CV95" i="4"/>
  <c r="CZ95" i="4"/>
  <c r="DD95" i="4"/>
  <c r="CW30" i="4"/>
  <c r="DA30" i="4"/>
  <c r="CQ108" i="4"/>
  <c r="CU108" i="4"/>
  <c r="CY108" i="4"/>
  <c r="DC108" i="4"/>
  <c r="CN124" i="4"/>
  <c r="CR124" i="4"/>
  <c r="CV124" i="4"/>
  <c r="CZ124" i="4"/>
  <c r="DD124" i="4"/>
  <c r="CO55" i="4"/>
  <c r="CS55" i="4"/>
  <c r="CW55" i="4"/>
  <c r="DA55" i="4"/>
  <c r="DE55" i="4"/>
  <c r="CP34" i="4"/>
  <c r="CT34" i="4"/>
  <c r="DB34" i="4"/>
  <c r="CQ129" i="4"/>
  <c r="CU129" i="4"/>
  <c r="CY129" i="4"/>
  <c r="CR189" i="4"/>
  <c r="CV189" i="4"/>
  <c r="CZ189" i="4"/>
  <c r="DD189" i="4"/>
  <c r="CT118" i="4"/>
  <c r="CX118" i="4"/>
  <c r="CQ107" i="4"/>
  <c r="CU107" i="4"/>
  <c r="CY107" i="4"/>
  <c r="CR20" i="4"/>
  <c r="CV20" i="4"/>
  <c r="CZ20" i="4"/>
  <c r="DD20" i="4"/>
  <c r="CS25" i="4"/>
  <c r="CW25" i="4"/>
  <c r="DA25" i="4"/>
  <c r="CT89" i="4"/>
  <c r="DB89" i="4"/>
  <c r="CQ91" i="4"/>
  <c r="CY91" i="4"/>
  <c r="CN132" i="4"/>
  <c r="CV132" i="4"/>
  <c r="CZ132" i="4"/>
  <c r="CS169" i="4"/>
  <c r="CW169" i="4"/>
  <c r="DA169" i="4"/>
  <c r="DE169" i="4"/>
  <c r="CT182" i="4"/>
  <c r="CX182" i="4"/>
  <c r="CQ72" i="4"/>
  <c r="CU72" i="4"/>
  <c r="CR172" i="4"/>
  <c r="CV172" i="4"/>
  <c r="CS121" i="4"/>
  <c r="CW121" i="4"/>
  <c r="DA121" i="4"/>
  <c r="CP15" i="4"/>
  <c r="CT15" i="4"/>
  <c r="CX15" i="4"/>
  <c r="DB15" i="4"/>
  <c r="CS3" i="4"/>
  <c r="CT153" i="4"/>
  <c r="DC60" i="4"/>
  <c r="DD77" i="4"/>
  <c r="CO130" i="4"/>
  <c r="CZ151" i="4"/>
  <c r="CZ102" i="4"/>
  <c r="CT116" i="4"/>
  <c r="DB104" i="4"/>
  <c r="CR119" i="4"/>
  <c r="CZ56" i="4"/>
  <c r="CK57" i="4"/>
  <c r="HI57" i="4" s="1"/>
  <c r="DA57" i="4"/>
  <c r="DD64" i="4"/>
  <c r="CV101" i="4"/>
  <c r="CW110" i="4"/>
  <c r="DB117" i="4"/>
  <c r="CN144" i="4"/>
  <c r="CO147" i="4"/>
  <c r="CT151" i="4"/>
  <c r="CK196" i="4"/>
  <c r="HI196" i="4" s="1"/>
  <c r="CU196" i="4"/>
  <c r="CY196" i="4"/>
  <c r="CV197" i="4"/>
  <c r="CZ197" i="4"/>
  <c r="CS80" i="4"/>
  <c r="CW80" i="4"/>
  <c r="CP123" i="4"/>
  <c r="CT123" i="4"/>
  <c r="DB123" i="4"/>
  <c r="CQ85" i="4"/>
  <c r="CU85" i="4"/>
  <c r="CR97" i="4"/>
  <c r="CV97" i="4"/>
  <c r="CZ97" i="4"/>
  <c r="DD97" i="4"/>
  <c r="CO52" i="4"/>
  <c r="CS52" i="4"/>
  <c r="CW52" i="4"/>
  <c r="DA52" i="4"/>
  <c r="DE52" i="4"/>
  <c r="CP102" i="4"/>
  <c r="CT102" i="4"/>
  <c r="CX102" i="4"/>
  <c r="DB102" i="4"/>
  <c r="CQ143" i="4"/>
  <c r="CU143" i="4"/>
  <c r="CY143" i="4"/>
  <c r="DC143" i="4"/>
  <c r="CN178" i="4"/>
  <c r="CR178" i="4"/>
  <c r="CV178" i="4"/>
  <c r="CZ178" i="4"/>
  <c r="DD178" i="4"/>
  <c r="CO160" i="4"/>
  <c r="CS160" i="4"/>
  <c r="CW160" i="4"/>
  <c r="DE160" i="4"/>
  <c r="CT17" i="4"/>
  <c r="CX17" i="4"/>
  <c r="DB17" i="4"/>
  <c r="CY131" i="4"/>
  <c r="DC131" i="4"/>
  <c r="CN116" i="4"/>
  <c r="CR116" i="4"/>
  <c r="CV116" i="4"/>
  <c r="CZ116" i="4"/>
  <c r="DD116" i="4"/>
  <c r="CO148" i="4"/>
  <c r="CS148" i="4"/>
  <c r="CW148" i="4"/>
  <c r="CT94" i="4"/>
  <c r="DB94" i="4"/>
  <c r="CQ161" i="4"/>
  <c r="CU161" i="4"/>
  <c r="CY161" i="4"/>
  <c r="DC161" i="4"/>
  <c r="CN104" i="4"/>
  <c r="CZ104" i="4"/>
  <c r="DD104" i="4"/>
  <c r="CS22" i="4"/>
  <c r="DA22" i="4"/>
  <c r="CP119" i="4"/>
  <c r="CT119" i="4"/>
  <c r="DB119" i="4"/>
  <c r="CN98" i="4"/>
  <c r="CW137" i="4"/>
  <c r="DB187" i="4"/>
  <c r="CY168" i="4"/>
  <c r="DD181" i="4"/>
  <c r="CT133" i="4"/>
  <c r="AU56" i="4"/>
  <c r="AU151" i="4"/>
  <c r="AU110" i="4"/>
  <c r="AU103" i="4"/>
  <c r="AU41" i="4"/>
  <c r="DA160" i="4"/>
  <c r="CV3" i="4"/>
  <c r="CR30" i="4"/>
  <c r="AU52" i="4"/>
  <c r="AU197" i="4"/>
  <c r="CK144" i="4"/>
  <c r="HI144" i="4" s="1"/>
  <c r="AU101" i="4"/>
  <c r="AU26" i="4"/>
  <c r="AU144" i="4"/>
  <c r="AU71" i="4"/>
  <c r="AU57" i="4"/>
  <c r="AU6" i="4"/>
  <c r="CQ74" i="4"/>
  <c r="CX119" i="4"/>
  <c r="CS165" i="4"/>
  <c r="CW57" i="4"/>
  <c r="CZ64" i="4"/>
  <c r="DA71" i="4"/>
  <c r="CR101" i="4"/>
  <c r="CS110" i="4"/>
  <c r="CT117" i="4"/>
  <c r="DC130" i="4"/>
  <c r="DD144" i="4"/>
  <c r="DE147" i="4"/>
  <c r="CR77" i="4"/>
  <c r="CO78" i="4"/>
  <c r="DE78" i="4"/>
  <c r="CU86" i="4"/>
  <c r="CV98" i="4"/>
  <c r="DA137" i="4"/>
  <c r="CQ168" i="4"/>
  <c r="CR181" i="4"/>
  <c r="CV181" i="4"/>
  <c r="CW92" i="4"/>
  <c r="CW22" i="4"/>
  <c r="CV73" i="4"/>
  <c r="CU60" i="4"/>
  <c r="CQ6" i="4"/>
  <c r="DB56" i="4"/>
  <c r="CU57" i="4"/>
  <c r="DD188" i="4"/>
  <c r="CO103" i="4"/>
  <c r="DA103" i="4"/>
  <c r="DB64" i="4"/>
  <c r="CQ71" i="4"/>
  <c r="CU71" i="4"/>
  <c r="CO3" i="4"/>
  <c r="CP60" i="4"/>
  <c r="CS79" i="4"/>
  <c r="CR73" i="4"/>
  <c r="CZ73" i="4"/>
  <c r="CS74" i="4"/>
  <c r="CW74" i="4"/>
  <c r="DA74" i="4"/>
  <c r="DE74" i="4"/>
  <c r="CT101" i="4"/>
  <c r="CX101" i="4"/>
  <c r="DB101" i="4"/>
  <c r="CR117" i="4"/>
  <c r="CV117" i="4"/>
  <c r="CZ117" i="4"/>
  <c r="DD117" i="4"/>
  <c r="CK130" i="4"/>
  <c r="HI130" i="4" s="1"/>
  <c r="CS130" i="4"/>
  <c r="CW130" i="4"/>
  <c r="DA130" i="4"/>
  <c r="DE130" i="4"/>
  <c r="CP144" i="4"/>
  <c r="CT144" i="4"/>
  <c r="CX144" i="4"/>
  <c r="DB144" i="4"/>
  <c r="CU147" i="4"/>
  <c r="CY147" i="4"/>
  <c r="DC147" i="4"/>
  <c r="CR151" i="4"/>
  <c r="CV151" i="4"/>
  <c r="DD151" i="4"/>
  <c r="CO196" i="4"/>
  <c r="CS196" i="4"/>
  <c r="CW196" i="4"/>
  <c r="DA196" i="4"/>
  <c r="DE196" i="4"/>
  <c r="CO197" i="4"/>
  <c r="CT197" i="4"/>
  <c r="CQ80" i="4"/>
  <c r="CU80" i="4"/>
  <c r="CY80" i="4"/>
  <c r="DC80" i="4"/>
  <c r="CR123" i="4"/>
  <c r="CZ123" i="4"/>
  <c r="DD123" i="4"/>
  <c r="CO85" i="4"/>
  <c r="CS85" i="4"/>
  <c r="CT97" i="4"/>
  <c r="CX97" i="4"/>
  <c r="DB97" i="4"/>
  <c r="CQ52" i="4"/>
  <c r="CY52" i="4"/>
  <c r="CN102" i="4"/>
  <c r="CV102" i="4"/>
  <c r="DD102" i="4"/>
  <c r="CS143" i="4"/>
  <c r="DA143" i="4"/>
  <c r="DE143" i="4"/>
  <c r="CP178" i="4"/>
  <c r="CT178" i="4"/>
  <c r="CX178" i="4"/>
  <c r="DB178" i="4"/>
  <c r="CY160" i="4"/>
  <c r="DC160" i="4"/>
  <c r="CZ17" i="4"/>
  <c r="DD17" i="4"/>
  <c r="CO131" i="4"/>
  <c r="DA131" i="4"/>
  <c r="DE131" i="4"/>
  <c r="CP116" i="4"/>
  <c r="DB116" i="4"/>
  <c r="CQ148" i="4"/>
  <c r="CY148" i="4"/>
  <c r="CN94" i="4"/>
  <c r="CR94" i="4"/>
  <c r="CZ94" i="4"/>
  <c r="DD94" i="4"/>
  <c r="DA161" i="4"/>
  <c r="CX104" i="4"/>
  <c r="CY22" i="4"/>
  <c r="CZ119" i="4"/>
  <c r="DE93" i="4"/>
  <c r="DC165" i="4"/>
  <c r="DD170" i="4"/>
  <c r="DA157" i="4"/>
  <c r="DB195" i="4"/>
  <c r="DC75" i="4"/>
  <c r="DD12" i="4"/>
  <c r="DB153" i="4"/>
  <c r="BR46" i="4"/>
  <c r="GP46" i="4" s="1"/>
  <c r="AU46" i="4"/>
  <c r="BS135" i="4"/>
  <c r="GQ135" i="4" s="1"/>
  <c r="AU135" i="4"/>
  <c r="BS164" i="4"/>
  <c r="GQ164" i="4" s="1"/>
  <c r="AU164" i="4"/>
  <c r="BR188" i="4"/>
  <c r="GP188" i="4" s="1"/>
  <c r="AU188" i="4"/>
  <c r="BS74" i="4"/>
  <c r="GQ74" i="4" s="1"/>
  <c r="AU74" i="4"/>
  <c r="BT101" i="4"/>
  <c r="GR101" i="4" s="1"/>
  <c r="CK117" i="4"/>
  <c r="HI117" i="4" s="1"/>
  <c r="CN117" i="4"/>
  <c r="BU147" i="4"/>
  <c r="GS147" i="4" s="1"/>
  <c r="AU147" i="4"/>
  <c r="CN151" i="4"/>
  <c r="CK151" i="4"/>
  <c r="HI151" i="4" s="1"/>
  <c r="CK197" i="4"/>
  <c r="HI197" i="4" s="1"/>
  <c r="CP197" i="4"/>
  <c r="DB197" i="4"/>
  <c r="DA197" i="4"/>
  <c r="BR123" i="4"/>
  <c r="GP123" i="4" s="1"/>
  <c r="AU123" i="4"/>
  <c r="CP97" i="4"/>
  <c r="CK97" i="4"/>
  <c r="HI97" i="4" s="1"/>
  <c r="CU52" i="4"/>
  <c r="CR102" i="4"/>
  <c r="CO143" i="4"/>
  <c r="CK143" i="4"/>
  <c r="HI143" i="4" s="1"/>
  <c r="CK160" i="4"/>
  <c r="HI160" i="4" s="1"/>
  <c r="CQ160" i="4"/>
  <c r="BR17" i="4"/>
  <c r="GP17" i="4" s="1"/>
  <c r="AU17" i="4"/>
  <c r="CX116" i="4"/>
  <c r="BS161" i="4"/>
  <c r="GQ161" i="4" s="1"/>
  <c r="AU161" i="4"/>
  <c r="AU38" i="4"/>
  <c r="AU42" i="4"/>
  <c r="CY6" i="4"/>
  <c r="CR188" i="4"/>
  <c r="DE103" i="4"/>
  <c r="CN73" i="4"/>
  <c r="DD73" i="4"/>
  <c r="DB47" i="4"/>
  <c r="CK47" i="4"/>
  <c r="HI47" i="4" s="1"/>
  <c r="DB179" i="4"/>
  <c r="DD172" i="4"/>
  <c r="CX197" i="4"/>
  <c r="DD56" i="4"/>
  <c r="CS57" i="4"/>
  <c r="CV64" i="4"/>
  <c r="CS71" i="4"/>
  <c r="CW71" i="4"/>
  <c r="CZ101" i="4"/>
  <c r="CO110" i="4"/>
  <c r="DE110" i="4"/>
  <c r="CP117" i="4"/>
  <c r="CQ130" i="4"/>
  <c r="CU130" i="4"/>
  <c r="CR144" i="4"/>
  <c r="CZ144" i="4"/>
  <c r="CW147" i="4"/>
  <c r="DA147" i="4"/>
  <c r="CX151" i="4"/>
  <c r="DB151" i="4"/>
  <c r="DC196" i="4"/>
  <c r="CR197" i="4"/>
  <c r="DD197" i="4"/>
  <c r="CO80" i="4"/>
  <c r="DA80" i="4"/>
  <c r="DE80" i="4"/>
  <c r="CX123" i="4"/>
  <c r="CY74" i="4"/>
  <c r="DC72" i="4"/>
  <c r="DB61" i="4"/>
  <c r="CS115" i="4"/>
  <c r="CV104" i="4"/>
  <c r="CR104" i="4"/>
  <c r="CK104" i="4"/>
  <c r="HI104" i="4" s="1"/>
  <c r="CO30" i="4"/>
  <c r="CP59" i="4"/>
  <c r="CY126" i="4"/>
  <c r="DC91" i="4"/>
  <c r="CU91" i="4"/>
  <c r="CK124" i="4"/>
  <c r="HI124" i="4" s="1"/>
  <c r="CK91" i="4"/>
  <c r="HI91" i="4" s="1"/>
  <c r="CO141" i="4"/>
  <c r="CR83" i="4"/>
  <c r="DA136" i="4"/>
  <c r="CS162" i="4"/>
  <c r="CT189" i="4"/>
  <c r="DE107" i="4"/>
  <c r="CW93" i="4"/>
  <c r="CN20" i="4"/>
  <c r="CK20" i="4"/>
  <c r="HI20" i="4" s="1"/>
  <c r="CK98" i="4"/>
  <c r="HI98" i="4" s="1"/>
  <c r="CK16" i="4"/>
  <c r="HI16" i="4" s="1"/>
  <c r="CS93" i="4"/>
  <c r="CS137" i="4"/>
  <c r="CK137" i="4"/>
  <c r="HI137" i="4" s="1"/>
  <c r="CV17" i="4"/>
  <c r="CQ93" i="4"/>
  <c r="CZ98" i="4"/>
  <c r="CK141" i="4"/>
  <c r="HI141" i="4" s="1"/>
  <c r="CP17" i="4"/>
  <c r="CK172" i="4"/>
  <c r="HI172" i="4" s="1"/>
  <c r="CV191" i="4"/>
  <c r="CK191" i="4"/>
  <c r="HI191" i="4" s="1"/>
  <c r="CO42" i="4"/>
  <c r="DE42" i="4"/>
  <c r="CT164" i="4"/>
  <c r="CN64" i="4"/>
  <c r="CU74" i="4"/>
  <c r="DB108" i="4"/>
  <c r="CR34" i="4"/>
  <c r="CZ169" i="4"/>
  <c r="CO182" i="4"/>
  <c r="CN168" i="4"/>
  <c r="CU141" i="4"/>
  <c r="CK113" i="4"/>
  <c r="HI113" i="4" s="1"/>
  <c r="DD89" i="4"/>
  <c r="CO91" i="4"/>
  <c r="DB91" i="4"/>
  <c r="CU131" i="4"/>
  <c r="CK107" i="4"/>
  <c r="HI107" i="4" s="1"/>
  <c r="DD132" i="4"/>
  <c r="CK132" i="4"/>
  <c r="HI132" i="4" s="1"/>
  <c r="CS131" i="4"/>
  <c r="CK157" i="4"/>
  <c r="HI157" i="4" s="1"/>
  <c r="DC157" i="4"/>
  <c r="DE25" i="4"/>
  <c r="DC10" i="4"/>
  <c r="CK145" i="4"/>
  <c r="HI145" i="4" s="1"/>
  <c r="CK96" i="4"/>
  <c r="HI96" i="4" s="1"/>
  <c r="DC166" i="4"/>
  <c r="DA26" i="4"/>
  <c r="CX41" i="4"/>
  <c r="CY41" i="4"/>
  <c r="DE22" i="4"/>
  <c r="CK170" i="4"/>
  <c r="HI170" i="4" s="1"/>
  <c r="CZ170" i="4"/>
  <c r="CU168" i="4"/>
  <c r="CX23" i="4"/>
  <c r="CK23" i="4"/>
  <c r="HI23" i="4" s="1"/>
  <c r="CZ88" i="4"/>
  <c r="CK88" i="4"/>
  <c r="HI88" i="4" s="1"/>
  <c r="DA166" i="4"/>
  <c r="DB166" i="4"/>
  <c r="CK166" i="4"/>
  <c r="HI166" i="4" s="1"/>
  <c r="CX26" i="4"/>
  <c r="CU41" i="4"/>
  <c r="DC22" i="4"/>
  <c r="DB118" i="4"/>
  <c r="CK25" i="4"/>
  <c r="HI25" i="4" s="1"/>
  <c r="CY86" i="4"/>
  <c r="DE96" i="4"/>
  <c r="CS32" i="4"/>
  <c r="CR74" i="4"/>
  <c r="CX131" i="4"/>
  <c r="CR133" i="4"/>
  <c r="DE14" i="4"/>
  <c r="CO88" i="4"/>
  <c r="CZ32" i="4"/>
  <c r="CY81" i="4"/>
  <c r="CR19" i="4"/>
  <c r="DB58" i="4"/>
  <c r="DD51" i="4"/>
  <c r="CV106" i="4"/>
  <c r="CZ106" i="4"/>
  <c r="CO29" i="4"/>
  <c r="CW29" i="4"/>
  <c r="DE29" i="4"/>
  <c r="CT122" i="4"/>
  <c r="DC125" i="4"/>
  <c r="CR139" i="4"/>
  <c r="CT47" i="4"/>
  <c r="DC54" i="4"/>
  <c r="CP56" i="4"/>
  <c r="CT56" i="4"/>
  <c r="CX56" i="4"/>
  <c r="CY57" i="4"/>
  <c r="DC57" i="4"/>
  <c r="CV188" i="4"/>
  <c r="CZ188" i="4"/>
  <c r="CS103" i="4"/>
  <c r="CW103" i="4"/>
  <c r="CN145" i="4"/>
  <c r="CN154" i="4"/>
  <c r="CR5" i="4"/>
  <c r="CZ5" i="4"/>
  <c r="CZ83" i="4"/>
  <c r="DE95" i="4"/>
  <c r="CN55" i="4"/>
  <c r="CP107" i="4"/>
  <c r="CY20" i="4"/>
  <c r="CX89" i="4"/>
  <c r="CV69" i="4"/>
  <c r="CS45" i="4"/>
  <c r="CQ176" i="4"/>
  <c r="CN16" i="4"/>
  <c r="CS26" i="4"/>
  <c r="CT26" i="4"/>
  <c r="CP26" i="4"/>
  <c r="DC41" i="4"/>
  <c r="CP6" i="4"/>
  <c r="CX6" i="4"/>
  <c r="CO57" i="4"/>
  <c r="DE57" i="4"/>
  <c r="CR64" i="4"/>
  <c r="CO71" i="4"/>
  <c r="DE71" i="4"/>
  <c r="CX163" i="4"/>
  <c r="DB26" i="4"/>
  <c r="CQ57" i="4"/>
  <c r="AU148" i="4"/>
  <c r="CY56" i="4"/>
  <c r="CV57" i="4"/>
  <c r="DB93" i="4"/>
  <c r="DC32" i="4"/>
  <c r="CZ109" i="4"/>
  <c r="CN101" i="4"/>
  <c r="DD101" i="4"/>
  <c r="DA110" i="4"/>
  <c r="CX117" i="4"/>
  <c r="CY130" i="4"/>
  <c r="CV144" i="4"/>
  <c r="CS147" i="4"/>
  <c r="CP151" i="4"/>
  <c r="CQ196" i="4"/>
  <c r="CN197" i="4"/>
  <c r="CN97" i="4"/>
  <c r="CX195" i="4"/>
  <c r="CX95" i="4"/>
  <c r="DC107" i="4"/>
  <c r="CU20" i="4"/>
  <c r="CQ25" i="4"/>
  <c r="CY25" i="4"/>
  <c r="DB25" i="4"/>
  <c r="CO89" i="4"/>
  <c r="CQ132" i="4"/>
  <c r="CQ121" i="4"/>
  <c r="DB79" i="4"/>
  <c r="CU137" i="4"/>
  <c r="DB145" i="4"/>
  <c r="DA14" i="4"/>
  <c r="CV173" i="4"/>
  <c r="CY37" i="4"/>
  <c r="DD58" i="4"/>
  <c r="CO59" i="4"/>
  <c r="CZ136" i="4"/>
  <c r="DC113" i="4"/>
  <c r="CV99" i="4"/>
  <c r="CZ99" i="4"/>
  <c r="CV109" i="4"/>
  <c r="DE109" i="4"/>
  <c r="DB154" i="4"/>
  <c r="DE154" i="4"/>
  <c r="CT127" i="4"/>
  <c r="DB127" i="4"/>
  <c r="CU128" i="4"/>
  <c r="DC128" i="4"/>
  <c r="CU149" i="4"/>
  <c r="DD163" i="4"/>
  <c r="CP155" i="4"/>
  <c r="CX155" i="4"/>
  <c r="CQ36" i="4"/>
  <c r="CY36" i="4"/>
  <c r="CZ193" i="4"/>
  <c r="DB100" i="4"/>
  <c r="DD111" i="4"/>
  <c r="CS112" i="4"/>
  <c r="CV112" i="4"/>
  <c r="DD16" i="4"/>
  <c r="CO8" i="4"/>
  <c r="CS17" i="4"/>
  <c r="DC104" i="4"/>
  <c r="CR22" i="4"/>
  <c r="CZ22" i="4"/>
  <c r="CQ119" i="4"/>
  <c r="CY119" i="4"/>
  <c r="CP83" i="4"/>
  <c r="CT83" i="4"/>
  <c r="CO108" i="4"/>
  <c r="DA189" i="4"/>
  <c r="CU118" i="4"/>
  <c r="CS107" i="4"/>
  <c r="DD91" i="4"/>
  <c r="CV72" i="4"/>
  <c r="CW168" i="4"/>
  <c r="CZ168" i="4"/>
  <c r="CO133" i="4"/>
  <c r="DC47" i="4"/>
  <c r="CN71" i="4"/>
  <c r="CY101" i="4"/>
  <c r="DB124" i="4"/>
  <c r="CP137" i="4"/>
  <c r="DD145" i="4"/>
  <c r="CY14" i="4"/>
  <c r="DE58" i="4"/>
  <c r="DA113" i="4"/>
  <c r="CT99" i="4"/>
  <c r="CX99" i="4"/>
  <c r="CY109" i="4"/>
  <c r="DE156" i="4"/>
  <c r="CV163" i="4"/>
  <c r="CT193" i="4"/>
  <c r="CX162" i="4"/>
  <c r="DB162" i="4"/>
  <c r="DE122" i="4"/>
  <c r="CZ39" i="4"/>
  <c r="CP65" i="4"/>
  <c r="DA114" i="4"/>
  <c r="CR69" i="4"/>
  <c r="CN158" i="4"/>
  <c r="CZ34" i="4"/>
  <c r="CZ27" i="4"/>
  <c r="CP41" i="4"/>
  <c r="CQ41" i="4"/>
  <c r="CS56" i="4"/>
  <c r="DB27" i="4"/>
  <c r="CO46" i="4"/>
  <c r="CW46" i="4"/>
  <c r="DE46" i="4"/>
  <c r="CR130" i="4"/>
  <c r="CZ130" i="4"/>
  <c r="CO144" i="4"/>
  <c r="CY97" i="4"/>
  <c r="CN52" i="4"/>
  <c r="CT108" i="4"/>
  <c r="CT55" i="4"/>
  <c r="DA34" i="4"/>
  <c r="DB129" i="4"/>
  <c r="CP20" i="4"/>
  <c r="CU89" i="4"/>
  <c r="DD169" i="4"/>
  <c r="CU172" i="4"/>
  <c r="CU78" i="4"/>
  <c r="CS187" i="4"/>
  <c r="CT173" i="4"/>
  <c r="CR28" i="4"/>
  <c r="DD28" i="4"/>
  <c r="CS88" i="4"/>
  <c r="CV53" i="4"/>
  <c r="CZ61" i="4"/>
  <c r="DC61" i="4"/>
  <c r="CN66" i="4"/>
  <c r="CS184" i="4"/>
  <c r="CV131" i="4"/>
  <c r="DD157" i="4"/>
  <c r="CP169" i="4"/>
  <c r="DD72" i="4"/>
  <c r="DD110" i="4"/>
  <c r="CS117" i="4"/>
  <c r="DA117" i="4"/>
  <c r="CX130" i="4"/>
  <c r="DB130" i="4"/>
  <c r="DB52" i="4"/>
  <c r="CZ75" i="4"/>
  <c r="CP30" i="4"/>
  <c r="CR108" i="4"/>
  <c r="CR55" i="4"/>
  <c r="CV55" i="4"/>
  <c r="CZ129" i="4"/>
  <c r="DD129" i="4"/>
  <c r="CW107" i="4"/>
  <c r="DD107" i="4"/>
  <c r="DC20" i="4"/>
  <c r="CQ169" i="4"/>
  <c r="DB121" i="4"/>
  <c r="CU12" i="4"/>
  <c r="CS153" i="4"/>
  <c r="CP78" i="4"/>
  <c r="CP86" i="4"/>
  <c r="DB92" i="4"/>
  <c r="CV145" i="4"/>
  <c r="DB14" i="4"/>
  <c r="CW138" i="4"/>
  <c r="DE37" i="4"/>
  <c r="DD38" i="4"/>
  <c r="DA66" i="4"/>
  <c r="DD66" i="4"/>
  <c r="CR136" i="4"/>
  <c r="CP105" i="4"/>
  <c r="DC66" i="4"/>
  <c r="CT105" i="4"/>
  <c r="CW105" i="4"/>
  <c r="CO156" i="4"/>
  <c r="CR156" i="4"/>
  <c r="CO163" i="4"/>
  <c r="CR163" i="4"/>
  <c r="CP167" i="4"/>
  <c r="CV171" i="4"/>
  <c r="CY171" i="4"/>
  <c r="CQ177" i="4"/>
  <c r="CN174" i="4"/>
  <c r="CR174" i="4"/>
  <c r="CY50" i="4"/>
  <c r="DC50" i="4"/>
  <c r="CV67" i="4"/>
  <c r="CZ67" i="4"/>
  <c r="CU87" i="4"/>
  <c r="DC87" i="4"/>
  <c r="CN120" i="4"/>
  <c r="CV120" i="4"/>
  <c r="DD120" i="4"/>
  <c r="CT7" i="4"/>
  <c r="DB7" i="4"/>
  <c r="CO193" i="4"/>
  <c r="CP43" i="4"/>
  <c r="CN51" i="4"/>
  <c r="DB48" i="4"/>
  <c r="CQ100" i="4"/>
  <c r="CX180" i="4"/>
  <c r="CQ106" i="4"/>
  <c r="CU106" i="4"/>
  <c r="CU70" i="4"/>
  <c r="CR82" i="4"/>
  <c r="CT45" i="4"/>
  <c r="CQ49" i="4"/>
  <c r="CR176" i="4"/>
  <c r="CV16" i="4"/>
  <c r="DC63" i="4"/>
  <c r="CP115" i="4"/>
  <c r="CT115" i="4"/>
  <c r="CP54" i="4"/>
  <c r="CO62" i="4"/>
  <c r="DA62" i="4"/>
  <c r="CY177" i="4"/>
  <c r="DC177" i="4"/>
  <c r="CZ174" i="4"/>
  <c r="CU192" i="4"/>
  <c r="DC192" i="4"/>
  <c r="CN90" i="4"/>
  <c r="CV90" i="4"/>
  <c r="DD90" i="4"/>
  <c r="CU50" i="4"/>
  <c r="CR67" i="4"/>
  <c r="CT152" i="4"/>
  <c r="CW48" i="4"/>
  <c r="CY31" i="4"/>
  <c r="DD190" i="4"/>
  <c r="CO39" i="4"/>
  <c r="CW114" i="4"/>
  <c r="CY125" i="4"/>
  <c r="DD69" i="4"/>
  <c r="DE16" i="4"/>
  <c r="CU13" i="4"/>
  <c r="DC13" i="4"/>
  <c r="CN63" i="4"/>
  <c r="CZ54" i="4"/>
  <c r="CW62" i="4"/>
  <c r="CY111" i="4"/>
  <c r="DD4" i="4"/>
  <c r="CX188" i="4"/>
  <c r="CK103" i="4"/>
  <c r="HI103" i="4" s="1"/>
  <c r="CU103" i="4"/>
  <c r="CP73" i="4"/>
  <c r="CU73" i="4"/>
  <c r="CT73" i="4"/>
  <c r="CX73" i="4"/>
  <c r="DC73" i="4"/>
  <c r="DB73" i="4"/>
  <c r="DC74" i="4"/>
  <c r="DE38" i="4"/>
  <c r="CK38" i="4"/>
  <c r="HI38" i="4" s="1"/>
  <c r="CS46" i="4"/>
  <c r="CT46" i="4"/>
  <c r="DA46" i="4"/>
  <c r="DB46" i="4"/>
  <c r="CP135" i="4"/>
  <c r="CX135" i="4"/>
  <c r="CO64" i="4"/>
  <c r="CK64" i="4"/>
  <c r="HI64" i="4" s="1"/>
  <c r="CW64" i="4"/>
  <c r="CK71" i="4"/>
  <c r="HI71" i="4" s="1"/>
  <c r="DB71" i="4"/>
  <c r="CK110" i="4"/>
  <c r="HI110" i="4" s="1"/>
  <c r="CT110" i="4"/>
  <c r="DB110" i="4"/>
  <c r="CS42" i="4"/>
  <c r="CT42" i="4"/>
  <c r="DA42" i="4"/>
  <c r="CP164" i="4"/>
  <c r="CQ164" i="4"/>
  <c r="CX164" i="4"/>
  <c r="CQ64" i="4"/>
  <c r="CP64" i="4"/>
  <c r="CT64" i="4"/>
  <c r="CY64" i="4"/>
  <c r="CX64" i="4"/>
  <c r="CY71" i="4"/>
  <c r="DC71" i="4"/>
  <c r="CQ101" i="4"/>
  <c r="CQ110" i="4"/>
  <c r="CU110" i="4"/>
  <c r="CY110" i="4"/>
  <c r="DC110" i="4"/>
  <c r="CP42" i="4"/>
  <c r="CU164" i="4"/>
  <c r="CS188" i="4"/>
  <c r="CT188" i="4"/>
  <c r="DA188" i="4"/>
  <c r="CP103" i="4"/>
  <c r="CQ103" i="4"/>
  <c r="CX103" i="4"/>
  <c r="CY103" i="4"/>
  <c r="CK73" i="4"/>
  <c r="HI73" i="4" s="1"/>
  <c r="CS73" i="4"/>
  <c r="DA73" i="4"/>
  <c r="DB6" i="4"/>
  <c r="CT41" i="4"/>
  <c r="CO56" i="4"/>
  <c r="DE56" i="4"/>
  <c r="DB57" i="4"/>
  <c r="CZ103" i="4"/>
  <c r="CU64" i="4"/>
  <c r="DE64" i="4"/>
  <c r="CT71" i="4"/>
  <c r="CZ74" i="4"/>
  <c r="CW101" i="4"/>
  <c r="DE101" i="4"/>
  <c r="CY123" i="4"/>
  <c r="CQ178" i="4"/>
  <c r="DA17" i="4"/>
  <c r="CN131" i="4"/>
  <c r="DD131" i="4"/>
  <c r="DA104" i="4"/>
  <c r="DC189" i="4"/>
  <c r="CN57" i="4"/>
  <c r="DD57" i="4"/>
  <c r="CT6" i="4"/>
  <c r="CO26" i="4"/>
  <c r="DE26" i="4"/>
  <c r="DB41" i="4"/>
  <c r="DB42" i="4"/>
  <c r="CY164" i="4"/>
  <c r="CW56" i="4"/>
  <c r="CT57" i="4"/>
  <c r="CU188" i="4"/>
  <c r="CR103" i="4"/>
  <c r="CQ73" i="4"/>
  <c r="CY73" i="4"/>
  <c r="CP74" i="4"/>
  <c r="CX74" i="4"/>
  <c r="CZ143" i="4"/>
  <c r="CW178" i="4"/>
  <c r="DE94" i="4"/>
  <c r="CT161" i="4"/>
  <c r="DB161" i="4"/>
  <c r="DC76" i="4"/>
  <c r="CP188" i="4"/>
  <c r="DC103" i="4"/>
  <c r="CW197" i="4"/>
  <c r="CW97" i="4"/>
  <c r="CW144" i="4"/>
  <c r="DE144" i="4"/>
  <c r="CT147" i="4"/>
  <c r="DB147" i="4"/>
  <c r="CY151" i="4"/>
  <c r="DE197" i="4"/>
  <c r="CV80" i="4"/>
  <c r="CT85" i="4"/>
  <c r="CX143" i="4"/>
  <c r="DC178" i="4"/>
  <c r="CZ160" i="4"/>
  <c r="CU179" i="4"/>
  <c r="CV157" i="4"/>
  <c r="CQ195" i="4"/>
  <c r="DB83" i="4"/>
  <c r="CU30" i="4"/>
  <c r="DA108" i="4"/>
  <c r="CO124" i="4"/>
  <c r="CX124" i="4"/>
  <c r="DE124" i="4"/>
  <c r="CS20" i="4"/>
  <c r="CW20" i="4"/>
  <c r="DD25" i="4"/>
  <c r="CS132" i="4"/>
  <c r="CV169" i="4"/>
  <c r="DD10" i="4"/>
  <c r="CN80" i="4"/>
  <c r="CO123" i="4"/>
  <c r="CV85" i="4"/>
  <c r="CU102" i="4"/>
  <c r="DC102" i="4"/>
  <c r="CV143" i="4"/>
  <c r="CY178" i="4"/>
  <c r="DE178" i="4"/>
  <c r="CR160" i="4"/>
  <c r="DB160" i="4"/>
  <c r="DE116" i="4"/>
  <c r="CP165" i="4"/>
  <c r="CQ170" i="4"/>
  <c r="DB157" i="4"/>
  <c r="CU195" i="4"/>
  <c r="DE195" i="4"/>
  <c r="CO76" i="4"/>
  <c r="DD83" i="4"/>
  <c r="CN30" i="4"/>
  <c r="CP55" i="4"/>
  <c r="CR129" i="4"/>
  <c r="DE129" i="4"/>
  <c r="DA20" i="4"/>
  <c r="CR25" i="4"/>
  <c r="CV89" i="4"/>
  <c r="CX91" i="4"/>
  <c r="DA91" i="4"/>
  <c r="CU132" i="4"/>
  <c r="CZ58" i="4"/>
  <c r="DA58" i="4"/>
  <c r="CY170" i="4"/>
  <c r="CY195" i="4"/>
  <c r="CZ30" i="4"/>
  <c r="DC30" i="4"/>
  <c r="CO129" i="4"/>
  <c r="CO20" i="4"/>
  <c r="CS89" i="4"/>
  <c r="DE132" i="4"/>
  <c r="DB169" i="4"/>
  <c r="CY182" i="4"/>
  <c r="DC172" i="4"/>
  <c r="CT121" i="4"/>
  <c r="CX3" i="4"/>
  <c r="DA153" i="4"/>
  <c r="CX78" i="4"/>
  <c r="DA79" i="4"/>
  <c r="CX137" i="4"/>
  <c r="CQ92" i="4"/>
  <c r="DE133" i="4"/>
  <c r="CR84" i="4"/>
  <c r="CV84" i="4"/>
  <c r="CY84" i="4"/>
  <c r="DD173" i="4"/>
  <c r="CU138" i="4"/>
  <c r="CN96" i="4"/>
  <c r="CQ96" i="4"/>
  <c r="DD96" i="4"/>
  <c r="CR23" i="4"/>
  <c r="CX32" i="4"/>
  <c r="CN37" i="4"/>
  <c r="CR37" i="4"/>
  <c r="DC37" i="4"/>
  <c r="CV38" i="4"/>
  <c r="CP81" i="4"/>
  <c r="CW81" i="4"/>
  <c r="DC81" i="4"/>
  <c r="CV19" i="4"/>
  <c r="CY19" i="4"/>
  <c r="CQ53" i="4"/>
  <c r="DE53" i="4"/>
  <c r="CX58" i="4"/>
  <c r="CT61" i="4"/>
  <c r="CU66" i="4"/>
  <c r="CZ184" i="4"/>
  <c r="CW193" i="4"/>
  <c r="CR3" i="4"/>
  <c r="CU3" i="4"/>
  <c r="DA77" i="4"/>
  <c r="DA98" i="4"/>
  <c r="DA187" i="4"/>
  <c r="CR173" i="4"/>
  <c r="CP96" i="4"/>
  <c r="DB96" i="4"/>
  <c r="DE23" i="4"/>
  <c r="CP28" i="4"/>
  <c r="CS28" i="4"/>
  <c r="DC88" i="4"/>
  <c r="CN32" i="4"/>
  <c r="CW37" i="4"/>
  <c r="DA37" i="4"/>
  <c r="DD37" i="4"/>
  <c r="DA27" i="4"/>
  <c r="CW184" i="4"/>
  <c r="CN112" i="4"/>
  <c r="CO132" i="4"/>
  <c r="CT169" i="4"/>
  <c r="CX169" i="4"/>
  <c r="CY121" i="4"/>
  <c r="DC12" i="4"/>
  <c r="DC3" i="4"/>
  <c r="CX60" i="4"/>
  <c r="DC78" i="4"/>
  <c r="CX86" i="4"/>
  <c r="DC137" i="4"/>
  <c r="CV187" i="4"/>
  <c r="DE181" i="4"/>
  <c r="DC133" i="4"/>
  <c r="CP14" i="4"/>
  <c r="DC14" i="4"/>
  <c r="CX84" i="4"/>
  <c r="CS138" i="4"/>
  <c r="CY138" i="4"/>
  <c r="DB138" i="4"/>
  <c r="DE138" i="4"/>
  <c r="CY23" i="4"/>
  <c r="DA38" i="4"/>
  <c r="DC53" i="4"/>
  <c r="DE59" i="4"/>
  <c r="DE136" i="4"/>
  <c r="CQ113" i="4"/>
  <c r="DE113" i="4"/>
  <c r="DB149" i="4"/>
  <c r="CZ171" i="4"/>
  <c r="CN177" i="4"/>
  <c r="CO174" i="4"/>
  <c r="DE174" i="4"/>
  <c r="CZ90" i="4"/>
  <c r="DC90" i="4"/>
  <c r="CZ50" i="4"/>
  <c r="CW67" i="4"/>
  <c r="CR120" i="4"/>
  <c r="CU120" i="4"/>
  <c r="CP7" i="4"/>
  <c r="CS7" i="4"/>
  <c r="CS155" i="4"/>
  <c r="CX36" i="4"/>
  <c r="DB36" i="4"/>
  <c r="DA193" i="4"/>
  <c r="CS5" i="4"/>
  <c r="DE112" i="4"/>
  <c r="CU180" i="4"/>
  <c r="DB180" i="4"/>
  <c r="DE40" i="4"/>
  <c r="CW156" i="4"/>
  <c r="CZ156" i="4"/>
  <c r="CU167" i="4"/>
  <c r="CN171" i="4"/>
  <c r="CQ171" i="4"/>
  <c r="CV174" i="4"/>
  <c r="CQ50" i="4"/>
  <c r="CN67" i="4"/>
  <c r="DD67" i="4"/>
  <c r="CW43" i="4"/>
  <c r="CU51" i="4"/>
  <c r="CT162" i="4"/>
  <c r="DE162" i="4"/>
  <c r="DB113" i="4"/>
  <c r="CQ109" i="4"/>
  <c r="CU109" i="4"/>
  <c r="CX154" i="4"/>
  <c r="CO127" i="4"/>
  <c r="DA127" i="4"/>
  <c r="DE127" i="4"/>
  <c r="CP128" i="4"/>
  <c r="DB128" i="4"/>
  <c r="CS194" i="4"/>
  <c r="CW194" i="4"/>
  <c r="CT149" i="4"/>
  <c r="CX149" i="4"/>
  <c r="DA156" i="4"/>
  <c r="DA163" i="4"/>
  <c r="CY167" i="4"/>
  <c r="CR171" i="4"/>
  <c r="CV177" i="4"/>
  <c r="CW174" i="4"/>
  <c r="CR90" i="4"/>
  <c r="CU90" i="4"/>
  <c r="CR50" i="4"/>
  <c r="CO67" i="4"/>
  <c r="DE67" i="4"/>
  <c r="CZ120" i="4"/>
  <c r="DC120" i="4"/>
  <c r="CX7" i="4"/>
  <c r="DA7" i="4"/>
  <c r="DA155" i="4"/>
  <c r="CT36" i="4"/>
  <c r="CX43" i="4"/>
  <c r="CQ152" i="4"/>
  <c r="DB152" i="4"/>
  <c r="CV51" i="4"/>
  <c r="CT48" i="4"/>
  <c r="CX100" i="4"/>
  <c r="CR111" i="4"/>
  <c r="DB122" i="4"/>
  <c r="CV190" i="4"/>
  <c r="CY190" i="4"/>
  <c r="DA39" i="4"/>
  <c r="DE39" i="4"/>
  <c r="CT40" i="4"/>
  <c r="CX40" i="4"/>
  <c r="CY65" i="4"/>
  <c r="DC65" i="4"/>
  <c r="CP114" i="4"/>
  <c r="CZ69" i="4"/>
  <c r="CR16" i="4"/>
  <c r="CX8" i="4"/>
  <c r="CR18" i="4"/>
  <c r="CW158" i="4"/>
  <c r="DA158" i="4"/>
  <c r="DE158" i="4"/>
  <c r="CT9" i="4"/>
  <c r="DB9" i="4"/>
  <c r="CU21" i="4"/>
  <c r="DC21" i="4"/>
  <c r="DC24" i="4"/>
  <c r="CP35" i="4"/>
  <c r="DE35" i="4"/>
  <c r="CV166" i="4"/>
  <c r="DE166" i="4"/>
  <c r="DB11" i="4"/>
  <c r="CZ191" i="4"/>
  <c r="DB62" i="4"/>
  <c r="CV150" i="4"/>
  <c r="DC134" i="4"/>
  <c r="DB114" i="4"/>
  <c r="CW69" i="4"/>
  <c r="CO16" i="4"/>
  <c r="DB8" i="4"/>
  <c r="DE8" i="4"/>
  <c r="CP13" i="4"/>
  <c r="CU63" i="4"/>
  <c r="CR44" i="4"/>
  <c r="CO146" i="4"/>
  <c r="DE146" i="4"/>
  <c r="CZ24" i="4"/>
  <c r="DD141" i="4"/>
  <c r="CT11" i="4"/>
  <c r="CS62" i="4"/>
  <c r="CN190" i="4"/>
  <c r="CU190" i="4"/>
  <c r="CV39" i="4"/>
  <c r="CW40" i="4"/>
  <c r="CX65" i="4"/>
  <c r="CQ125" i="4"/>
  <c r="CU125" i="4"/>
  <c r="CV139" i="4"/>
  <c r="DC139" i="4"/>
  <c r="CN69" i="4"/>
  <c r="CW45" i="4"/>
  <c r="CT49" i="4"/>
  <c r="DC49" i="4"/>
  <c r="CU176" i="4"/>
  <c r="CT8" i="4"/>
  <c r="CQ13" i="4"/>
  <c r="CQ18" i="4"/>
  <c r="CZ33" i="4"/>
  <c r="CW115" i="4"/>
  <c r="DE115" i="4"/>
  <c r="CU11" i="4"/>
  <c r="DC126" i="4"/>
  <c r="CV54" i="4"/>
  <c r="CQ140" i="4"/>
  <c r="CW140" i="4"/>
  <c r="CZ140" i="4"/>
  <c r="DC140" i="4"/>
  <c r="CN183" i="4"/>
  <c r="CT183" i="4"/>
  <c r="CW183" i="4"/>
  <c r="CZ183" i="4"/>
  <c r="CT62" i="4"/>
  <c r="DC150" i="4"/>
  <c r="DD148" i="4"/>
  <c r="DB135" i="4"/>
  <c r="DC135" i="4"/>
  <c r="CW42" i="4"/>
  <c r="CX42" i="4"/>
  <c r="CP80" i="4"/>
  <c r="CQ123" i="4"/>
  <c r="CW123" i="4"/>
  <c r="CO178" i="4"/>
  <c r="CT160" i="4"/>
  <c r="DD160" i="4"/>
  <c r="CW26" i="4"/>
  <c r="DC188" i="4"/>
  <c r="DB188" i="4"/>
  <c r="CT135" i="4"/>
  <c r="CU135" i="4"/>
  <c r="DB164" i="4"/>
  <c r="DC164" i="4"/>
  <c r="CU117" i="4"/>
  <c r="CV71" i="4"/>
  <c r="CN110" i="4"/>
  <c r="DD52" i="4"/>
  <c r="DE148" i="4"/>
  <c r="DC64" i="4"/>
  <c r="CR71" i="4"/>
  <c r="CV74" i="4"/>
  <c r="CU101" i="4"/>
  <c r="DC101" i="4"/>
  <c r="CQ117" i="4"/>
  <c r="CV130" i="4"/>
  <c r="DC144" i="4"/>
  <c r="CZ147" i="4"/>
  <c r="CW151" i="4"/>
  <c r="DC151" i="4"/>
  <c r="CV196" i="4"/>
  <c r="CU197" i="4"/>
  <c r="DC197" i="4"/>
  <c r="CT80" i="4"/>
  <c r="CX80" i="4"/>
  <c r="DD80" i="4"/>
  <c r="DA123" i="4"/>
  <c r="CR85" i="4"/>
  <c r="CU97" i="4"/>
  <c r="CS102" i="4"/>
  <c r="CU178" i="4"/>
  <c r="CN160" i="4"/>
  <c r="CP160" i="4"/>
  <c r="CV160" i="4"/>
  <c r="CX160" i="4"/>
  <c r="CO17" i="4"/>
  <c r="CY17" i="4"/>
  <c r="DE17" i="4"/>
  <c r="CR131" i="4"/>
  <c r="CT131" i="4"/>
  <c r="CZ131" i="4"/>
  <c r="DB131" i="4"/>
  <c r="DC116" i="4"/>
  <c r="CW94" i="4"/>
  <c r="DC94" i="4"/>
  <c r="CR161" i="4"/>
  <c r="CZ161" i="4"/>
  <c r="CO104" i="4"/>
  <c r="CY104" i="4"/>
  <c r="CX22" i="4"/>
  <c r="DB22" i="4"/>
  <c r="DD22" i="4"/>
  <c r="CW119" i="4"/>
  <c r="CZ93" i="4"/>
  <c r="CN165" i="4"/>
  <c r="CT165" i="4"/>
  <c r="DD165" i="4"/>
  <c r="CW170" i="4"/>
  <c r="DE170" i="4"/>
  <c r="CP108" i="4"/>
  <c r="CX108" i="4"/>
  <c r="DD108" i="4"/>
  <c r="CT124" i="4"/>
  <c r="CW124" i="4"/>
  <c r="CU55" i="4"/>
  <c r="DC55" i="4"/>
  <c r="CS129" i="4"/>
  <c r="CP189" i="4"/>
  <c r="CS189" i="4"/>
  <c r="CT20" i="4"/>
  <c r="DB20" i="4"/>
  <c r="DE20" i="4"/>
  <c r="CU169" i="4"/>
  <c r="DC169" i="4"/>
  <c r="DD41" i="4"/>
  <c r="CQ188" i="4"/>
  <c r="CY188" i="4"/>
  <c r="CN103" i="4"/>
  <c r="CV103" i="4"/>
  <c r="DD103" i="4"/>
  <c r="CZ71" i="4"/>
  <c r="DD71" i="4"/>
  <c r="DD74" i="4"/>
  <c r="CR110" i="4"/>
  <c r="CV110" i="4"/>
  <c r="CZ110" i="4"/>
  <c r="CY117" i="4"/>
  <c r="DC117" i="4"/>
  <c r="CN130" i="4"/>
  <c r="CQ144" i="4"/>
  <c r="CQ151" i="4"/>
  <c r="CN196" i="4"/>
  <c r="CX196" i="4"/>
  <c r="CQ197" i="4"/>
  <c r="CY197" i="4"/>
  <c r="CU123" i="4"/>
  <c r="DE123" i="4"/>
  <c r="CO97" i="4"/>
  <c r="CT52" i="4"/>
  <c r="CZ52" i="4"/>
  <c r="CP143" i="4"/>
  <c r="DB143" i="4"/>
  <c r="CQ17" i="4"/>
  <c r="CO116" i="4"/>
  <c r="CW116" i="4"/>
  <c r="CV148" i="4"/>
  <c r="CO94" i="4"/>
  <c r="CY94" i="4"/>
  <c r="CV161" i="4"/>
  <c r="DD161" i="4"/>
  <c r="CS104" i="4"/>
  <c r="CT93" i="4"/>
  <c r="CS179" i="4"/>
  <c r="DA179" i="4"/>
  <c r="CX165" i="4"/>
  <c r="DA170" i="4"/>
  <c r="CN157" i="4"/>
  <c r="CZ76" i="4"/>
  <c r="DA83" i="4"/>
  <c r="CR118" i="4"/>
  <c r="CQ20" i="4"/>
  <c r="CZ25" i="4"/>
  <c r="CV91" i="4"/>
  <c r="DB132" i="4"/>
  <c r="CR169" i="4"/>
  <c r="CR147" i="4"/>
  <c r="CO151" i="4"/>
  <c r="CU151" i="4"/>
  <c r="DE151" i="4"/>
  <c r="DD196" i="4"/>
  <c r="CR80" i="4"/>
  <c r="CS123" i="4"/>
  <c r="DC123" i="4"/>
  <c r="CP85" i="4"/>
  <c r="CS97" i="4"/>
  <c r="DE97" i="4"/>
  <c r="CP52" i="4"/>
  <c r="CR52" i="4"/>
  <c r="CX52" i="4"/>
  <c r="DA102" i="4"/>
  <c r="CN143" i="4"/>
  <c r="CT143" i="4"/>
  <c r="DD143" i="4"/>
  <c r="DA178" i="4"/>
  <c r="CU17" i="4"/>
  <c r="CW17" i="4"/>
  <c r="CU116" i="4"/>
  <c r="CY116" i="4"/>
  <c r="DA116" i="4"/>
  <c r="CT148" i="4"/>
  <c r="CQ104" i="4"/>
  <c r="CW104" i="4"/>
  <c r="CO119" i="4"/>
  <c r="DE119" i="4"/>
  <c r="CP93" i="4"/>
  <c r="CR93" i="4"/>
  <c r="CX93" i="4"/>
  <c r="CQ179" i="4"/>
  <c r="CW179" i="4"/>
  <c r="CY179" i="4"/>
  <c r="DE179" i="4"/>
  <c r="CV165" i="4"/>
  <c r="DB165" i="4"/>
  <c r="CO170" i="4"/>
  <c r="CT157" i="4"/>
  <c r="CY76" i="4"/>
  <c r="DA76" i="4"/>
  <c r="CT95" i="4"/>
  <c r="CW95" i="4"/>
  <c r="CX30" i="4"/>
  <c r="CZ108" i="4"/>
  <c r="CY124" i="4"/>
  <c r="CN34" i="4"/>
  <c r="CQ34" i="4"/>
  <c r="CV118" i="4"/>
  <c r="CU25" i="4"/>
  <c r="CX25" i="4"/>
  <c r="DA89" i="4"/>
  <c r="CW91" i="4"/>
  <c r="CT132" i="4"/>
  <c r="CW132" i="4"/>
  <c r="CN182" i="4"/>
  <c r="CR121" i="4"/>
  <c r="CP46" i="4"/>
  <c r="CX46" i="4"/>
  <c r="DC56" i="4"/>
  <c r="CR57" i="4"/>
  <c r="CZ57" i="4"/>
  <c r="CP196" i="4"/>
  <c r="CZ80" i="4"/>
  <c r="CR143" i="4"/>
  <c r="CS178" i="4"/>
  <c r="CQ116" i="4"/>
  <c r="CP148" i="4"/>
  <c r="CX148" i="4"/>
  <c r="CN75" i="4"/>
  <c r="CX75" i="4"/>
  <c r="DB75" i="4"/>
  <c r="DD75" i="4"/>
  <c r="CQ76" i="4"/>
  <c r="CW76" i="4"/>
  <c r="DD76" i="4"/>
  <c r="CN83" i="4"/>
  <c r="CS83" i="4"/>
  <c r="CX83" i="4"/>
  <c r="CQ95" i="4"/>
  <c r="CY30" i="4"/>
  <c r="CS108" i="4"/>
  <c r="CZ55" i="4"/>
  <c r="DE34" i="4"/>
  <c r="DA129" i="4"/>
  <c r="DB189" i="4"/>
  <c r="CO118" i="4"/>
  <c r="DE118" i="4"/>
  <c r="CN107" i="4"/>
  <c r="CX107" i="4"/>
  <c r="DA107" i="4"/>
  <c r="CP25" i="4"/>
  <c r="CN89" i="4"/>
  <c r="CW89" i="4"/>
  <c r="CY89" i="4"/>
  <c r="CP91" i="4"/>
  <c r="CS91" i="4"/>
  <c r="CZ91" i="4"/>
  <c r="CQ172" i="4"/>
  <c r="CT172" i="4"/>
  <c r="CY172" i="4"/>
  <c r="DB172" i="4"/>
  <c r="CQ12" i="4"/>
  <c r="CT12" i="4"/>
  <c r="CY12" i="4"/>
  <c r="DB12" i="4"/>
  <c r="CQ3" i="4"/>
  <c r="CT3" i="4"/>
  <c r="CZ3" i="4"/>
  <c r="DB3" i="4"/>
  <c r="CO153" i="4"/>
  <c r="CR153" i="4"/>
  <c r="CW153" i="4"/>
  <c r="CZ153" i="4"/>
  <c r="DE153" i="4"/>
  <c r="CO60" i="4"/>
  <c r="CT60" i="4"/>
  <c r="CW60" i="4"/>
  <c r="DB60" i="4"/>
  <c r="DE60" i="4"/>
  <c r="CR78" i="4"/>
  <c r="CT78" i="4"/>
  <c r="CZ78" i="4"/>
  <c r="DB78" i="4"/>
  <c r="CO79" i="4"/>
  <c r="CR79" i="4"/>
  <c r="CW79" i="4"/>
  <c r="CZ79" i="4"/>
  <c r="DE79" i="4"/>
  <c r="CO86" i="4"/>
  <c r="CT86" i="4"/>
  <c r="CW86" i="4"/>
  <c r="DB86" i="4"/>
  <c r="DE86" i="4"/>
  <c r="CR137" i="4"/>
  <c r="CT137" i="4"/>
  <c r="CZ137" i="4"/>
  <c r="DB137" i="4"/>
  <c r="CO187" i="4"/>
  <c r="CR187" i="4"/>
  <c r="CZ187" i="4"/>
  <c r="DC187" i="4"/>
  <c r="DD168" i="4"/>
  <c r="CY181" i="4"/>
  <c r="CU92" i="4"/>
  <c r="CS133" i="4"/>
  <c r="DD133" i="4"/>
  <c r="CZ145" i="4"/>
  <c r="DE145" i="4"/>
  <c r="CW173" i="4"/>
  <c r="CX138" i="4"/>
  <c r="CO28" i="4"/>
  <c r="CP88" i="4"/>
  <c r="DD32" i="4"/>
  <c r="CS195" i="4"/>
  <c r="CV83" i="4"/>
  <c r="CO95" i="4"/>
  <c r="CY95" i="4"/>
  <c r="DB95" i="4"/>
  <c r="CV108" i="4"/>
  <c r="CQ124" i="4"/>
  <c r="CX55" i="4"/>
  <c r="CS34" i="4"/>
  <c r="DC34" i="4"/>
  <c r="CT129" i="4"/>
  <c r="CW129" i="4"/>
  <c r="CU189" i="4"/>
  <c r="CX189" i="4"/>
  <c r="CW118" i="4"/>
  <c r="CZ118" i="4"/>
  <c r="CV107" i="4"/>
  <c r="DC25" i="4"/>
  <c r="CN91" i="4"/>
  <c r="CY132" i="4"/>
  <c r="CS182" i="4"/>
  <c r="CV182" i="4"/>
  <c r="DA182" i="4"/>
  <c r="DD182" i="4"/>
  <c r="CP72" i="4"/>
  <c r="CS72" i="4"/>
  <c r="CX72" i="4"/>
  <c r="DA72" i="4"/>
  <c r="CW172" i="4"/>
  <c r="DE172" i="4"/>
  <c r="CN15" i="4"/>
  <c r="CS15" i="4"/>
  <c r="CV15" i="4"/>
  <c r="DA15" i="4"/>
  <c r="DD15" i="4"/>
  <c r="CP10" i="4"/>
  <c r="CS10" i="4"/>
  <c r="CX10" i="4"/>
  <c r="DA10" i="4"/>
  <c r="CW12" i="4"/>
  <c r="DE12" i="4"/>
  <c r="CU153" i="4"/>
  <c r="DC153" i="4"/>
  <c r="CR60" i="4"/>
  <c r="CZ60" i="4"/>
  <c r="CP77" i="4"/>
  <c r="CU77" i="4"/>
  <c r="CX77" i="4"/>
  <c r="DC77" i="4"/>
  <c r="CU79" i="4"/>
  <c r="DC79" i="4"/>
  <c r="CR86" i="4"/>
  <c r="CZ86" i="4"/>
  <c r="CP98" i="4"/>
  <c r="CU98" i="4"/>
  <c r="CX98" i="4"/>
  <c r="DC98" i="4"/>
  <c r="CV168" i="4"/>
  <c r="DE168" i="4"/>
  <c r="CO145" i="4"/>
  <c r="CN23" i="4"/>
  <c r="CS23" i="4"/>
  <c r="CQ88" i="4"/>
  <c r="CT88" i="4"/>
  <c r="CX88" i="4"/>
  <c r="DA88" i="4"/>
  <c r="DB32" i="4"/>
  <c r="CU121" i="4"/>
  <c r="CZ121" i="4"/>
  <c r="DC121" i="4"/>
  <c r="CY15" i="4"/>
  <c r="CV10" i="4"/>
  <c r="CS77" i="4"/>
  <c r="CS98" i="4"/>
  <c r="CX121" i="4"/>
  <c r="CP3" i="4"/>
  <c r="CY3" i="4"/>
  <c r="DD3" i="4"/>
  <c r="CN78" i="4"/>
  <c r="CQ78" i="4"/>
  <c r="CV78" i="4"/>
  <c r="CY78" i="4"/>
  <c r="DD78" i="4"/>
  <c r="CN137" i="4"/>
  <c r="CQ137" i="4"/>
  <c r="CV137" i="4"/>
  <c r="CY137" i="4"/>
  <c r="DD137" i="4"/>
  <c r="CY187" i="4"/>
  <c r="CO168" i="4"/>
  <c r="CR168" i="4"/>
  <c r="CZ92" i="4"/>
  <c r="CQ14" i="4"/>
  <c r="CT14" i="4"/>
  <c r="CP84" i="4"/>
  <c r="CT84" i="4"/>
  <c r="CZ84" i="4"/>
  <c r="CS173" i="4"/>
  <c r="CO23" i="4"/>
  <c r="CQ181" i="4"/>
  <c r="CT181" i="4"/>
  <c r="CN92" i="4"/>
  <c r="CX92" i="4"/>
  <c r="DD92" i="4"/>
  <c r="CN133" i="4"/>
  <c r="CV133" i="4"/>
  <c r="DA133" i="4"/>
  <c r="CW14" i="4"/>
  <c r="DC84" i="4"/>
  <c r="CP173" i="4"/>
  <c r="CQ138" i="4"/>
  <c r="CU96" i="4"/>
  <c r="CZ96" i="4"/>
  <c r="DC23" i="4"/>
  <c r="CW28" i="4"/>
  <c r="DB28" i="4"/>
  <c r="DE88" i="4"/>
  <c r="CQ32" i="4"/>
  <c r="CV32" i="4"/>
  <c r="CU37" i="4"/>
  <c r="CZ19" i="4"/>
  <c r="CN53" i="4"/>
  <c r="CO58" i="4"/>
  <c r="CT59" i="4"/>
  <c r="CW136" i="4"/>
  <c r="CR99" i="4"/>
  <c r="CY99" i="4"/>
  <c r="CW109" i="4"/>
  <c r="CS127" i="4"/>
  <c r="CW127" i="4"/>
  <c r="CT128" i="4"/>
  <c r="CX128" i="4"/>
  <c r="DA184" i="4"/>
  <c r="CX105" i="4"/>
  <c r="CO194" i="4"/>
  <c r="DA194" i="4"/>
  <c r="DE194" i="4"/>
  <c r="CP149" i="4"/>
  <c r="CS156" i="4"/>
  <c r="DD187" i="4"/>
  <c r="CP168" i="4"/>
  <c r="CS168" i="4"/>
  <c r="CX168" i="4"/>
  <c r="DA168" i="4"/>
  <c r="CW181" i="4"/>
  <c r="DB181" i="4"/>
  <c r="CY133" i="4"/>
  <c r="CS145" i="4"/>
  <c r="CX145" i="4"/>
  <c r="DA173" i="4"/>
  <c r="CX96" i="4"/>
  <c r="CV23" i="4"/>
  <c r="DA23" i="4"/>
  <c r="CZ28" i="4"/>
  <c r="CT32" i="4"/>
  <c r="CO38" i="4"/>
  <c r="CT38" i="4"/>
  <c r="CU81" i="4"/>
  <c r="CQ19" i="4"/>
  <c r="DD19" i="4"/>
  <c r="CU53" i="4"/>
  <c r="CZ53" i="4"/>
  <c r="CN58" i="4"/>
  <c r="CS58" i="4"/>
  <c r="DA59" i="4"/>
  <c r="CX136" i="4"/>
  <c r="CW113" i="4"/>
  <c r="DC99" i="4"/>
  <c r="DD109" i="4"/>
  <c r="CT154" i="4"/>
  <c r="CW154" i="4"/>
  <c r="CR184" i="4"/>
  <c r="DE184" i="4"/>
  <c r="CO105" i="4"/>
  <c r="DB105" i="4"/>
  <c r="DE105" i="4"/>
  <c r="DB194" i="4"/>
  <c r="DC149" i="4"/>
  <c r="CR38" i="4"/>
  <c r="CX61" i="4"/>
  <c r="DD61" i="4"/>
  <c r="CY66" i="4"/>
  <c r="CV136" i="4"/>
  <c r="CT194" i="4"/>
  <c r="CS81" i="4"/>
  <c r="DA81" i="4"/>
  <c r="DA53" i="4"/>
  <c r="CQ61" i="4"/>
  <c r="CV61" i="4"/>
  <c r="CQ128" i="4"/>
  <c r="CV128" i="4"/>
  <c r="CY128" i="4"/>
  <c r="DD128" i="4"/>
  <c r="CN149" i="4"/>
  <c r="CQ149" i="4"/>
  <c r="CV149" i="4"/>
  <c r="CY149" i="4"/>
  <c r="DD149" i="4"/>
  <c r="CT163" i="4"/>
  <c r="CT171" i="4"/>
  <c r="DB171" i="4"/>
  <c r="CR177" i="4"/>
  <c r="CW177" i="4"/>
  <c r="CP90" i="4"/>
  <c r="CX90" i="4"/>
  <c r="CP120" i="4"/>
  <c r="CX120" i="4"/>
  <c r="CN7" i="4"/>
  <c r="CV7" i="4"/>
  <c r="DD7" i="4"/>
  <c r="CR36" i="4"/>
  <c r="CU36" i="4"/>
  <c r="CZ36" i="4"/>
  <c r="DC36" i="4"/>
  <c r="CQ193" i="4"/>
  <c r="DD193" i="4"/>
  <c r="DA43" i="4"/>
  <c r="DC152" i="4"/>
  <c r="CY51" i="4"/>
  <c r="DE48" i="4"/>
  <c r="DA162" i="4"/>
  <c r="CY180" i="4"/>
  <c r="DD106" i="4"/>
  <c r="DA29" i="4"/>
  <c r="CX122" i="4"/>
  <c r="CR70" i="4"/>
  <c r="CY70" i="4"/>
  <c r="CO82" i="4"/>
  <c r="CV82" i="4"/>
  <c r="DD139" i="4"/>
  <c r="CX167" i="4"/>
  <c r="DC167" i="4"/>
  <c r="CU177" i="4"/>
  <c r="CQ192" i="4"/>
  <c r="CT192" i="4"/>
  <c r="CY192" i="4"/>
  <c r="DB192" i="4"/>
  <c r="CQ87" i="4"/>
  <c r="CT87" i="4"/>
  <c r="CY87" i="4"/>
  <c r="DB87" i="4"/>
  <c r="DE27" i="4"/>
  <c r="CT19" i="4"/>
  <c r="DB19" i="4"/>
  <c r="CO53" i="4"/>
  <c r="CR53" i="4"/>
  <c r="CW53" i="4"/>
  <c r="CV58" i="4"/>
  <c r="CX59" i="4"/>
  <c r="DC59" i="4"/>
  <c r="CR66" i="4"/>
  <c r="CW66" i="4"/>
  <c r="CO136" i="4"/>
  <c r="CT136" i="4"/>
  <c r="CT113" i="4"/>
  <c r="CY113" i="4"/>
  <c r="CP99" i="4"/>
  <c r="CN109" i="4"/>
  <c r="CS109" i="4"/>
  <c r="CR154" i="4"/>
  <c r="CZ154" i="4"/>
  <c r="CP127" i="4"/>
  <c r="CU127" i="4"/>
  <c r="CX127" i="4"/>
  <c r="DC127" i="4"/>
  <c r="CU184" i="4"/>
  <c r="DC184" i="4"/>
  <c r="CR105" i="4"/>
  <c r="CZ105" i="4"/>
  <c r="CP194" i="4"/>
  <c r="CU194" i="4"/>
  <c r="CX194" i="4"/>
  <c r="DC194" i="4"/>
  <c r="CU156" i="4"/>
  <c r="DC156" i="4"/>
  <c r="CP163" i="4"/>
  <c r="CS167" i="4"/>
  <c r="DA167" i="4"/>
  <c r="DA177" i="4"/>
  <c r="DD177" i="4"/>
  <c r="CP174" i="4"/>
  <c r="CS174" i="4"/>
  <c r="CX174" i="4"/>
  <c r="DA174" i="4"/>
  <c r="CO192" i="4"/>
  <c r="CW192" i="4"/>
  <c r="DE192" i="4"/>
  <c r="CN50" i="4"/>
  <c r="CS50" i="4"/>
  <c r="CV50" i="4"/>
  <c r="DA50" i="4"/>
  <c r="DD50" i="4"/>
  <c r="CP67" i="4"/>
  <c r="CS67" i="4"/>
  <c r="CX67" i="4"/>
  <c r="DA67" i="4"/>
  <c r="CO87" i="4"/>
  <c r="CW87" i="4"/>
  <c r="DE87" i="4"/>
  <c r="CQ155" i="4"/>
  <c r="CT155" i="4"/>
  <c r="CY155" i="4"/>
  <c r="DB155" i="4"/>
  <c r="CU193" i="4"/>
  <c r="CS43" i="4"/>
  <c r="CU152" i="4"/>
  <c r="CQ51" i="4"/>
  <c r="CN5" i="4"/>
  <c r="DA5" i="4"/>
  <c r="CO48" i="4"/>
  <c r="DC100" i="4"/>
  <c r="CN111" i="4"/>
  <c r="CQ111" i="4"/>
  <c r="CZ111" i="4"/>
  <c r="CO112" i="4"/>
  <c r="CW112" i="4"/>
  <c r="DD112" i="4"/>
  <c r="CS29" i="4"/>
  <c r="CP122" i="4"/>
  <c r="CQ70" i="4"/>
  <c r="CZ70" i="4"/>
  <c r="DC70" i="4"/>
  <c r="CN82" i="4"/>
  <c r="CW82" i="4"/>
  <c r="CZ163" i="4"/>
  <c r="DD171" i="4"/>
  <c r="DD174" i="4"/>
  <c r="CO155" i="4"/>
  <c r="CW155" i="4"/>
  <c r="DE155" i="4"/>
  <c r="CN193" i="4"/>
  <c r="CS193" i="4"/>
  <c r="CO43" i="4"/>
  <c r="DE43" i="4"/>
  <c r="CY152" i="4"/>
  <c r="DC51" i="4"/>
  <c r="DE5" i="4"/>
  <c r="CQ180" i="4"/>
  <c r="DC31" i="4"/>
  <c r="CQ190" i="4"/>
  <c r="CT65" i="4"/>
  <c r="CP48" i="4"/>
  <c r="CU100" i="4"/>
  <c r="DC111" i="4"/>
  <c r="CP180" i="4"/>
  <c r="CT180" i="4"/>
  <c r="CS39" i="4"/>
  <c r="CT114" i="4"/>
  <c r="CU139" i="4"/>
  <c r="CP45" i="4"/>
  <c r="CX49" i="4"/>
  <c r="CN176" i="4"/>
  <c r="DD176" i="4"/>
  <c r="DA16" i="4"/>
  <c r="DA8" i="4"/>
  <c r="CZ63" i="4"/>
  <c r="CN44" i="4"/>
  <c r="CW44" i="4"/>
  <c r="CZ44" i="4"/>
  <c r="DD44" i="4"/>
  <c r="CT146" i="4"/>
  <c r="CW146" i="4"/>
  <c r="DA146" i="4"/>
  <c r="CO158" i="4"/>
  <c r="CW33" i="4"/>
  <c r="DD82" i="4"/>
  <c r="CR24" i="4"/>
  <c r="CX48" i="4"/>
  <c r="CR112" i="4"/>
  <c r="CP162" i="4"/>
  <c r="CW162" i="4"/>
  <c r="CN106" i="4"/>
  <c r="CR106" i="4"/>
  <c r="CY106" i="4"/>
  <c r="DC106" i="4"/>
  <c r="CN29" i="4"/>
  <c r="CR29" i="4"/>
  <c r="CV29" i="4"/>
  <c r="CZ29" i="4"/>
  <c r="DD29" i="4"/>
  <c r="CO122" i="4"/>
  <c r="CS122" i="4"/>
  <c r="CW122" i="4"/>
  <c r="DA122" i="4"/>
  <c r="CP40" i="4"/>
  <c r="CS40" i="4"/>
  <c r="CO69" i="4"/>
  <c r="DA69" i="4"/>
  <c r="CX45" i="4"/>
  <c r="CP49" i="4"/>
  <c r="CV176" i="4"/>
  <c r="CS16" i="4"/>
  <c r="CS8" i="4"/>
  <c r="CY13" i="4"/>
  <c r="CR63" i="4"/>
  <c r="CY63" i="4"/>
  <c r="CO44" i="4"/>
  <c r="CV44" i="4"/>
  <c r="DE44" i="4"/>
  <c r="CS146" i="4"/>
  <c r="DB146" i="4"/>
  <c r="CY159" i="4"/>
  <c r="DC159" i="4"/>
  <c r="DC18" i="4"/>
  <c r="DC68" i="4"/>
  <c r="CN166" i="4"/>
  <c r="DC11" i="4"/>
  <c r="DA82" i="4"/>
  <c r="DE82" i="4"/>
  <c r="CZ139" i="4"/>
  <c r="CS69" i="4"/>
  <c r="DE69" i="4"/>
  <c r="DB45" i="4"/>
  <c r="DB49" i="4"/>
  <c r="CZ176" i="4"/>
  <c r="CW16" i="4"/>
  <c r="CP8" i="4"/>
  <c r="CW8" i="4"/>
  <c r="CZ18" i="4"/>
  <c r="CO33" i="4"/>
  <c r="CQ159" i="4"/>
  <c r="CS158" i="4"/>
  <c r="CZ158" i="4"/>
  <c r="DD158" i="4"/>
  <c r="CV24" i="4"/>
  <c r="CS33" i="4"/>
  <c r="CT35" i="4"/>
  <c r="CW35" i="4"/>
  <c r="DA35" i="4"/>
  <c r="CU47" i="4"/>
  <c r="CY47" i="4"/>
  <c r="CV141" i="4"/>
  <c r="CZ141" i="4"/>
  <c r="CR142" i="4"/>
  <c r="CV142" i="4"/>
  <c r="CZ142" i="4"/>
  <c r="DD142" i="4"/>
  <c r="CO185" i="4"/>
  <c r="CS185" i="4"/>
  <c r="CW185" i="4"/>
  <c r="DA185" i="4"/>
  <c r="DE185" i="4"/>
  <c r="CZ166" i="4"/>
  <c r="DA115" i="4"/>
  <c r="CP11" i="4"/>
  <c r="CV126" i="4"/>
  <c r="CS191" i="4"/>
  <c r="CP175" i="4"/>
  <c r="CU175" i="4"/>
  <c r="CX175" i="4"/>
  <c r="DC175" i="4"/>
  <c r="CN140" i="4"/>
  <c r="CR140" i="4"/>
  <c r="DA140" i="4"/>
  <c r="DD140" i="4"/>
  <c r="CO183" i="4"/>
  <c r="CX183" i="4"/>
  <c r="DA183" i="4"/>
  <c r="CQ150" i="4"/>
  <c r="CR68" i="4"/>
  <c r="CZ126" i="4"/>
  <c r="CW191" i="4"/>
  <c r="CS175" i="4"/>
  <c r="DA175" i="4"/>
  <c r="CN54" i="4"/>
  <c r="CQ54" i="4"/>
  <c r="CT54" i="4"/>
  <c r="DD54" i="4"/>
  <c r="DE183" i="4"/>
  <c r="CU159" i="4"/>
  <c r="DD18" i="4"/>
  <c r="CO9" i="4"/>
  <c r="DD24" i="4"/>
  <c r="DA33" i="4"/>
  <c r="CQ186" i="4"/>
  <c r="CU186" i="4"/>
  <c r="DB186" i="4"/>
  <c r="CQ68" i="4"/>
  <c r="CU68" i="4"/>
  <c r="CY68" i="4"/>
  <c r="CR166" i="4"/>
  <c r="CN126" i="4"/>
  <c r="DD126" i="4"/>
  <c r="DA191" i="4"/>
  <c r="CR54" i="4"/>
  <c r="CU54" i="4"/>
  <c r="CP62" i="4"/>
  <c r="CU62" i="4"/>
  <c r="CX62" i="4"/>
  <c r="DC62" i="4"/>
  <c r="CY150" i="4"/>
  <c r="CQ47" i="4"/>
  <c r="CO142" i="4"/>
  <c r="CW142" i="4"/>
  <c r="DE142" i="4"/>
  <c r="CT185" i="4"/>
  <c r="DB185" i="4"/>
  <c r="CY186" i="4"/>
  <c r="DD166" i="4"/>
  <c r="CR126" i="4"/>
  <c r="CO191" i="4"/>
  <c r="DE191" i="4"/>
  <c r="CU150" i="4"/>
  <c r="CU34" i="4"/>
  <c r="CW4" i="4"/>
  <c r="DE84" i="4"/>
  <c r="DE120" i="4"/>
  <c r="CK120" i="4"/>
  <c r="HI120" i="4" s="1"/>
  <c r="CN6" i="4"/>
  <c r="CK6" i="4"/>
  <c r="HI6" i="4" s="1"/>
  <c r="CV6" i="4"/>
  <c r="DD6" i="4"/>
  <c r="CQ46" i="4"/>
  <c r="CY46" i="4"/>
  <c r="CV135" i="4"/>
  <c r="DD135" i="4"/>
  <c r="CQ26" i="4"/>
  <c r="CY26" i="4"/>
  <c r="CN41" i="4"/>
  <c r="CK41" i="4"/>
  <c r="HI41" i="4" s="1"/>
  <c r="CV41" i="4"/>
  <c r="CQ42" i="4"/>
  <c r="CY42" i="4"/>
  <c r="CN164" i="4"/>
  <c r="CV164" i="4"/>
  <c r="DD164" i="4"/>
  <c r="CQ56" i="4"/>
  <c r="CX34" i="4"/>
  <c r="CT134" i="4"/>
  <c r="CX4" i="4"/>
  <c r="CO6" i="4"/>
  <c r="CW6" i="4"/>
  <c r="DE6" i="4"/>
  <c r="CR46" i="4"/>
  <c r="CZ46" i="4"/>
  <c r="CW135" i="4"/>
  <c r="DE135" i="4"/>
  <c r="CR26" i="4"/>
  <c r="CZ26" i="4"/>
  <c r="CO41" i="4"/>
  <c r="CW41" i="4"/>
  <c r="DE41" i="4"/>
  <c r="CR42" i="4"/>
  <c r="CZ42" i="4"/>
  <c r="CW164" i="4"/>
  <c r="DE164" i="4"/>
  <c r="CR56" i="4"/>
  <c r="DA4" i="4"/>
  <c r="DA148" i="4"/>
  <c r="DB148" i="4"/>
  <c r="CK148" i="4"/>
  <c r="HI148" i="4" s="1"/>
  <c r="DB4" i="4"/>
  <c r="DE30" i="4"/>
  <c r="DE189" i="4"/>
  <c r="CK189" i="4"/>
  <c r="HI189" i="4" s="1"/>
  <c r="CR6" i="4"/>
  <c r="CZ6" i="4"/>
  <c r="CU46" i="4"/>
  <c r="DC46" i="4"/>
  <c r="CR135" i="4"/>
  <c r="CZ135" i="4"/>
  <c r="CK26" i="4"/>
  <c r="HI26" i="4" s="1"/>
  <c r="CU26" i="4"/>
  <c r="DC26" i="4"/>
  <c r="CR41" i="4"/>
  <c r="CZ41" i="4"/>
  <c r="CK42" i="4"/>
  <c r="HI42" i="4" s="1"/>
  <c r="CU42" i="4"/>
  <c r="DC42" i="4"/>
  <c r="CR164" i="4"/>
  <c r="CZ164" i="4"/>
  <c r="CK56" i="4"/>
  <c r="HI56" i="4" s="1"/>
  <c r="CU56" i="4"/>
  <c r="DE85" i="4"/>
  <c r="CS134" i="4"/>
  <c r="CU4" i="4"/>
  <c r="CV4" i="4"/>
  <c r="CS6" i="4"/>
  <c r="DA6" i="4"/>
  <c r="CV46" i="4"/>
  <c r="DD46" i="4"/>
  <c r="CS135" i="4"/>
  <c r="DA135" i="4"/>
  <c r="CN26" i="4"/>
  <c r="CV26" i="4"/>
  <c r="DD26" i="4"/>
  <c r="CS41" i="4"/>
  <c r="DA41" i="4"/>
  <c r="CN42" i="4"/>
  <c r="CV42" i="4"/>
  <c r="DD42" i="4"/>
  <c r="CS164" i="4"/>
  <c r="DA164" i="4"/>
  <c r="CN56" i="4"/>
  <c r="CV56" i="4"/>
  <c r="DC148" i="4"/>
  <c r="CU6" i="4"/>
  <c r="CY135" i="4"/>
  <c r="CP57" i="4"/>
  <c r="CW188" i="4"/>
  <c r="CT103" i="4"/>
  <c r="DA64" i="4"/>
  <c r="CX71" i="4"/>
  <c r="CO73" i="4"/>
  <c r="DE73" i="4"/>
  <c r="DB74" i="4"/>
  <c r="CS101" i="4"/>
  <c r="CP110" i="4"/>
  <c r="CW117" i="4"/>
  <c r="CP130" i="4"/>
  <c r="DD130" i="4"/>
  <c r="CS144" i="4"/>
  <c r="DA144" i="4"/>
  <c r="CN147" i="4"/>
  <c r="CX147" i="4"/>
  <c r="DD147" i="4"/>
  <c r="DA151" i="4"/>
  <c r="CT196" i="4"/>
  <c r="CZ196" i="4"/>
  <c r="CS197" i="4"/>
  <c r="DA97" i="4"/>
  <c r="CQ102" i="4"/>
  <c r="CW102" i="4"/>
  <c r="DC17" i="4"/>
  <c r="CN148" i="4"/>
  <c r="CU94" i="4"/>
  <c r="DA94" i="4"/>
  <c r="CP161" i="4"/>
  <c r="CX161" i="4"/>
  <c r="DE104" i="4"/>
  <c r="CV22" i="4"/>
  <c r="CU119" i="4"/>
  <c r="DA119" i="4"/>
  <c r="DD93" i="4"/>
  <c r="CR165" i="4"/>
  <c r="CU170" i="4"/>
  <c r="DC170" i="4"/>
  <c r="CP157" i="4"/>
  <c r="CZ157" i="4"/>
  <c r="DC195" i="4"/>
  <c r="CT75" i="4"/>
  <c r="CS76" i="4"/>
  <c r="CK63" i="4"/>
  <c r="HI63" i="4" s="1"/>
  <c r="DC6" i="4"/>
  <c r="CQ135" i="4"/>
  <c r="DA56" i="4"/>
  <c r="CX57" i="4"/>
  <c r="CO188" i="4"/>
  <c r="DE188" i="4"/>
  <c r="DB103" i="4"/>
  <c r="CS64" i="4"/>
  <c r="CP71" i="4"/>
  <c r="CW73" i="4"/>
  <c r="CT74" i="4"/>
  <c r="DA101" i="4"/>
  <c r="CX110" i="4"/>
  <c r="CO117" i="4"/>
  <c r="DE117" i="4"/>
  <c r="CT130" i="4"/>
  <c r="CY144" i="4"/>
  <c r="CV147" i="4"/>
  <c r="CS151" i="4"/>
  <c r="CR196" i="4"/>
  <c r="DB196" i="4"/>
  <c r="CN85" i="4"/>
  <c r="CQ97" i="4"/>
  <c r="DC97" i="4"/>
  <c r="CV52" i="4"/>
  <c r="CO102" i="4"/>
  <c r="CY102" i="4"/>
  <c r="DE102" i="4"/>
  <c r="CS116" i="4"/>
  <c r="CR148" i="4"/>
  <c r="CZ148" i="4"/>
  <c r="CS94" i="4"/>
  <c r="CU104" i="4"/>
  <c r="CN22" i="4"/>
  <c r="CT22" i="4"/>
  <c r="CS119" i="4"/>
  <c r="DC119" i="4"/>
  <c r="CV93" i="4"/>
  <c r="DC179" i="4"/>
  <c r="CZ165" i="4"/>
  <c r="CS170" i="4"/>
  <c r="CR157" i="4"/>
  <c r="CX157" i="4"/>
  <c r="DA195" i="4"/>
  <c r="CV75" i="4"/>
  <c r="CV76" i="4"/>
  <c r="CU76" i="4"/>
  <c r="DE76" i="4"/>
  <c r="CO83" i="4"/>
  <c r="CU144" i="4"/>
  <c r="CW83" i="4"/>
  <c r="CS95" i="4"/>
  <c r="CU95" i="4"/>
  <c r="CQ30" i="4"/>
  <c r="CT30" i="4"/>
  <c r="CV30" i="4"/>
  <c r="CW108" i="4"/>
  <c r="CS124" i="4"/>
  <c r="CU124" i="4"/>
  <c r="CQ55" i="4"/>
  <c r="DB55" i="4"/>
  <c r="DD55" i="4"/>
  <c r="CO34" i="4"/>
  <c r="CP129" i="4"/>
  <c r="CQ189" i="4"/>
  <c r="CS118" i="4"/>
  <c r="CR107" i="4"/>
  <c r="CT107" i="4"/>
  <c r="CX20" i="4"/>
  <c r="CN25" i="4"/>
  <c r="CR89" i="4"/>
  <c r="DC89" i="4"/>
  <c r="DE89" i="4"/>
  <c r="DE91" i="4"/>
  <c r="CP132" i="4"/>
  <c r="DA132" i="4"/>
  <c r="DC132" i="4"/>
  <c r="CY169" i="4"/>
  <c r="CU182" i="4"/>
  <c r="CZ182" i="4"/>
  <c r="DC182" i="4"/>
  <c r="CO72" i="4"/>
  <c r="CR72" i="4"/>
  <c r="CW72" i="4"/>
  <c r="CZ72" i="4"/>
  <c r="DE72" i="4"/>
  <c r="CN121" i="4"/>
  <c r="CV121" i="4"/>
  <c r="DD121" i="4"/>
  <c r="CR15" i="4"/>
  <c r="CU15" i="4"/>
  <c r="CZ15" i="4"/>
  <c r="DC15" i="4"/>
  <c r="CO10" i="4"/>
  <c r="CR10" i="4"/>
  <c r="CW10" i="4"/>
  <c r="CZ10" i="4"/>
  <c r="DE10" i="4"/>
  <c r="CN3" i="4"/>
  <c r="CO77" i="4"/>
  <c r="CT77" i="4"/>
  <c r="CW77" i="4"/>
  <c r="DB77" i="4"/>
  <c r="DE77" i="4"/>
  <c r="CO98" i="4"/>
  <c r="CT98" i="4"/>
  <c r="CW98" i="4"/>
  <c r="DB98" i="4"/>
  <c r="DE98" i="4"/>
  <c r="CU181" i="4"/>
  <c r="CW187" i="4"/>
  <c r="DE187" i="4"/>
  <c r="CT168" i="4"/>
  <c r="DB168" i="4"/>
  <c r="CP181" i="4"/>
  <c r="CS181" i="4"/>
  <c r="CX181" i="4"/>
  <c r="DE83" i="4"/>
  <c r="CP95" i="4"/>
  <c r="DA95" i="4"/>
  <c r="DC95" i="4"/>
  <c r="DB30" i="4"/>
  <c r="DD30" i="4"/>
  <c r="DE108" i="4"/>
  <c r="CP124" i="4"/>
  <c r="DA124" i="4"/>
  <c r="DC124" i="4"/>
  <c r="CY55" i="4"/>
  <c r="DD34" i="4"/>
  <c r="CV129" i="4"/>
  <c r="CX129" i="4"/>
  <c r="CW189" i="4"/>
  <c r="CY189" i="4"/>
  <c r="CN118" i="4"/>
  <c r="CY118" i="4"/>
  <c r="DA118" i="4"/>
  <c r="CO107" i="4"/>
  <c r="CZ107" i="4"/>
  <c r="DB107" i="4"/>
  <c r="CT25" i="4"/>
  <c r="CV25" i="4"/>
  <c r="CZ89" i="4"/>
  <c r="CR91" i="4"/>
  <c r="CT91" i="4"/>
  <c r="CX132" i="4"/>
  <c r="CN169" i="4"/>
  <c r="CR182" i="4"/>
  <c r="CW182" i="4"/>
  <c r="DE182" i="4"/>
  <c r="CT72" i="4"/>
  <c r="DB72" i="4"/>
  <c r="CP172" i="4"/>
  <c r="CS172" i="4"/>
  <c r="CX172" i="4"/>
  <c r="DA172" i="4"/>
  <c r="CO15" i="4"/>
  <c r="CW15" i="4"/>
  <c r="DE15" i="4"/>
  <c r="CT10" i="4"/>
  <c r="DB10" i="4"/>
  <c r="CP12" i="4"/>
  <c r="CS12" i="4"/>
  <c r="CX12" i="4"/>
  <c r="DA12" i="4"/>
  <c r="CN153" i="4"/>
  <c r="CV153" i="4"/>
  <c r="CY153" i="4"/>
  <c r="DD153" i="4"/>
  <c r="CS60" i="4"/>
  <c r="CV60" i="4"/>
  <c r="DA60" i="4"/>
  <c r="DD60" i="4"/>
  <c r="CQ77" i="4"/>
  <c r="CY77" i="4"/>
  <c r="CN79" i="4"/>
  <c r="CV79" i="4"/>
  <c r="CY79" i="4"/>
  <c r="DD79" i="4"/>
  <c r="CS86" i="4"/>
  <c r="CV86" i="4"/>
  <c r="DA86" i="4"/>
  <c r="DD86" i="4"/>
  <c r="CQ98" i="4"/>
  <c r="CY98" i="4"/>
  <c r="CN187" i="4"/>
  <c r="CT92" i="4"/>
  <c r="CV92" i="4"/>
  <c r="CZ133" i="4"/>
  <c r="CR145" i="4"/>
  <c r="CT145" i="4"/>
  <c r="CX14" i="4"/>
  <c r="CN84" i="4"/>
  <c r="CO173" i="4"/>
  <c r="CZ173" i="4"/>
  <c r="DB173" i="4"/>
  <c r="CT96" i="4"/>
  <c r="CV96" i="4"/>
  <c r="CZ23" i="4"/>
  <c r="DD23" i="4"/>
  <c r="CV28" i="4"/>
  <c r="CX28" i="4"/>
  <c r="CW88" i="4"/>
  <c r="CY88" i="4"/>
  <c r="CU32" i="4"/>
  <c r="CV37" i="4"/>
  <c r="CN38" i="4"/>
  <c r="CP38" i="4"/>
  <c r="CZ38" i="4"/>
  <c r="DB38" i="4"/>
  <c r="DD27" i="4"/>
  <c r="CT81" i="4"/>
  <c r="CP19" i="4"/>
  <c r="CU19" i="4"/>
  <c r="CX19" i="4"/>
  <c r="DC19" i="4"/>
  <c r="CS53" i="4"/>
  <c r="CR92" i="4"/>
  <c r="DC92" i="4"/>
  <c r="CP145" i="4"/>
  <c r="DA145" i="4"/>
  <c r="CU84" i="4"/>
  <c r="CX173" i="4"/>
  <c r="CT138" i="4"/>
  <c r="CR96" i="4"/>
  <c r="DC96" i="4"/>
  <c r="CT28" i="4"/>
  <c r="DE28" i="4"/>
  <c r="CU88" i="4"/>
  <c r="DA181" i="4"/>
  <c r="DC181" i="4"/>
  <c r="CY92" i="4"/>
  <c r="CU133" i="4"/>
  <c r="CW133" i="4"/>
  <c r="CW145" i="4"/>
  <c r="CS14" i="4"/>
  <c r="CU14" i="4"/>
  <c r="CQ84" i="4"/>
  <c r="DB84" i="4"/>
  <c r="DD84" i="4"/>
  <c r="DE173" i="4"/>
  <c r="CP138" i="4"/>
  <c r="DA138" i="4"/>
  <c r="DC138" i="4"/>
  <c r="CY96" i="4"/>
  <c r="CU23" i="4"/>
  <c r="CW23" i="4"/>
  <c r="DA28" i="4"/>
  <c r="DB88" i="4"/>
  <c r="CR32" i="4"/>
  <c r="CS37" i="4"/>
  <c r="CS38" i="4"/>
  <c r="CO81" i="4"/>
  <c r="CQ81" i="4"/>
  <c r="DB81" i="4"/>
  <c r="DE81" i="4"/>
  <c r="CY32" i="4"/>
  <c r="CO37" i="4"/>
  <c r="CZ37" i="4"/>
  <c r="CX81" i="4"/>
  <c r="CY53" i="4"/>
  <c r="CR58" i="4"/>
  <c r="CT58" i="4"/>
  <c r="CW59" i="4"/>
  <c r="CY59" i="4"/>
  <c r="CU61" i="4"/>
  <c r="CV66" i="4"/>
  <c r="CN136" i="4"/>
  <c r="CP136" i="4"/>
  <c r="CX113" i="4"/>
  <c r="CR109" i="4"/>
  <c r="DC109" i="4"/>
  <c r="CS154" i="4"/>
  <c r="CV154" i="4"/>
  <c r="DA154" i="4"/>
  <c r="DD154" i="4"/>
  <c r="CQ127" i="4"/>
  <c r="CY127" i="4"/>
  <c r="CN184" i="4"/>
  <c r="CQ184" i="4"/>
  <c r="CV184" i="4"/>
  <c r="CY184" i="4"/>
  <c r="DD184" i="4"/>
  <c r="CN105" i="4"/>
  <c r="CS105" i="4"/>
  <c r="CV105" i="4"/>
  <c r="DA105" i="4"/>
  <c r="DD105" i="4"/>
  <c r="CQ194" i="4"/>
  <c r="CY194" i="4"/>
  <c r="CN156" i="4"/>
  <c r="CQ156" i="4"/>
  <c r="CV156" i="4"/>
  <c r="CY156" i="4"/>
  <c r="DD156" i="4"/>
  <c r="CN163" i="4"/>
  <c r="DE66" i="4"/>
  <c r="CU99" i="4"/>
  <c r="DA109" i="4"/>
  <c r="CO154" i="4"/>
  <c r="CW58" i="4"/>
  <c r="CS59" i="4"/>
  <c r="DB59" i="4"/>
  <c r="CP61" i="4"/>
  <c r="CR61" i="4"/>
  <c r="CQ66" i="4"/>
  <c r="CS66" i="4"/>
  <c r="CS136" i="4"/>
  <c r="DD136" i="4"/>
  <c r="CS113" i="4"/>
  <c r="CU113" i="4"/>
  <c r="CQ99" i="4"/>
  <c r="DB99" i="4"/>
  <c r="DD99" i="4"/>
  <c r="CR128" i="4"/>
  <c r="CZ128" i="4"/>
  <c r="CR149" i="4"/>
  <c r="CZ149" i="4"/>
  <c r="DD53" i="4"/>
  <c r="CQ59" i="4"/>
  <c r="CY61" i="4"/>
  <c r="CO66" i="4"/>
  <c r="CZ66" i="4"/>
  <c r="DB136" i="4"/>
  <c r="CT167" i="4"/>
  <c r="CW167" i="4"/>
  <c r="DB167" i="4"/>
  <c r="DE167" i="4"/>
  <c r="DE177" i="4"/>
  <c r="CT174" i="4"/>
  <c r="DB174" i="4"/>
  <c r="CP192" i="4"/>
  <c r="CS192" i="4"/>
  <c r="CX192" i="4"/>
  <c r="DA192" i="4"/>
  <c r="CW50" i="4"/>
  <c r="DE50" i="4"/>
  <c r="CT67" i="4"/>
  <c r="DB67" i="4"/>
  <c r="CP87" i="4"/>
  <c r="CS87" i="4"/>
  <c r="CX87" i="4"/>
  <c r="DA87" i="4"/>
  <c r="CU155" i="4"/>
  <c r="DC155" i="4"/>
  <c r="CV193" i="4"/>
  <c r="CY193" i="4"/>
  <c r="CT43" i="4"/>
  <c r="CP152" i="4"/>
  <c r="CR51" i="4"/>
  <c r="CO5" i="4"/>
  <c r="CS48" i="4"/>
  <c r="CW163" i="4"/>
  <c r="CS163" i="4"/>
  <c r="CO167" i="4"/>
  <c r="CQ167" i="4"/>
  <c r="CP171" i="4"/>
  <c r="CU171" i="4"/>
  <c r="CX171" i="4"/>
  <c r="DC171" i="4"/>
  <c r="CS177" i="4"/>
  <c r="CQ90" i="4"/>
  <c r="CT90" i="4"/>
  <c r="CY90" i="4"/>
  <c r="DB90" i="4"/>
  <c r="CQ120" i="4"/>
  <c r="CT120" i="4"/>
  <c r="CY120" i="4"/>
  <c r="DB120" i="4"/>
  <c r="CO7" i="4"/>
  <c r="CR7" i="4"/>
  <c r="CW7" i="4"/>
  <c r="CZ7" i="4"/>
  <c r="CN36" i="4"/>
  <c r="CV36" i="4"/>
  <c r="DD36" i="4"/>
  <c r="CR193" i="4"/>
  <c r="DE193" i="4"/>
  <c r="DB43" i="4"/>
  <c r="CX152" i="4"/>
  <c r="CZ51" i="4"/>
  <c r="DD5" i="4"/>
  <c r="DA48" i="4"/>
  <c r="DB163" i="4"/>
  <c r="DE163" i="4"/>
  <c r="CZ177" i="4"/>
  <c r="CY100" i="4"/>
  <c r="CO162" i="4"/>
  <c r="DC180" i="4"/>
  <c r="CQ31" i="4"/>
  <c r="CR190" i="4"/>
  <c r="CZ190" i="4"/>
  <c r="DC190" i="4"/>
  <c r="CW39" i="4"/>
  <c r="DD39" i="4"/>
  <c r="CO40" i="4"/>
  <c r="CQ65" i="4"/>
  <c r="CN70" i="4"/>
  <c r="CV70" i="4"/>
  <c r="DD70" i="4"/>
  <c r="CS82" i="4"/>
  <c r="CX114" i="4"/>
  <c r="DE114" i="4"/>
  <c r="DE125" i="4"/>
  <c r="CP100" i="4"/>
  <c r="CU111" i="4"/>
  <c r="CV111" i="4"/>
  <c r="CZ112" i="4"/>
  <c r="DA112" i="4"/>
  <c r="DA40" i="4"/>
  <c r="DB40" i="4"/>
  <c r="CT100" i="4"/>
  <c r="CU31" i="4"/>
  <c r="CR39" i="4"/>
  <c r="CU65" i="4"/>
  <c r="CO114" i="4"/>
  <c r="CS114" i="4"/>
  <c r="CN139" i="4"/>
  <c r="CQ139" i="4"/>
  <c r="CN18" i="4"/>
  <c r="CY139" i="4"/>
  <c r="DA45" i="4"/>
  <c r="CY49" i="4"/>
  <c r="CY176" i="4"/>
  <c r="CV63" i="4"/>
  <c r="DD63" i="4"/>
  <c r="CS44" i="4"/>
  <c r="DA44" i="4"/>
  <c r="CP146" i="4"/>
  <c r="CX146" i="4"/>
  <c r="CO45" i="4"/>
  <c r="DE45" i="4"/>
  <c r="CU49" i="4"/>
  <c r="DC176" i="4"/>
  <c r="CZ16" i="4"/>
  <c r="CU18" i="4"/>
  <c r="CV18" i="4"/>
  <c r="CP186" i="4"/>
  <c r="CN33" i="4"/>
  <c r="DD33" i="4"/>
  <c r="CO35" i="4"/>
  <c r="CX35" i="4"/>
  <c r="DB35" i="4"/>
  <c r="CP47" i="4"/>
  <c r="CN141" i="4"/>
  <c r="CS142" i="4"/>
  <c r="DA142" i="4"/>
  <c r="CP185" i="4"/>
  <c r="CX185" i="4"/>
  <c r="CT186" i="4"/>
  <c r="CX186" i="4"/>
  <c r="CY18" i="4"/>
  <c r="CR158" i="4"/>
  <c r="CU24" i="4"/>
  <c r="CR33" i="4"/>
  <c r="DE33" i="4"/>
  <c r="CS35" i="4"/>
  <c r="CV158" i="4"/>
  <c r="CP9" i="4"/>
  <c r="CX9" i="4"/>
  <c r="CQ21" i="4"/>
  <c r="CY21" i="4"/>
  <c r="CN24" i="4"/>
  <c r="CY24" i="4"/>
  <c r="CV33" i="4"/>
  <c r="CX47" i="4"/>
  <c r="CR141" i="4"/>
  <c r="CY141" i="4"/>
  <c r="DC141" i="4"/>
  <c r="DC186" i="4"/>
  <c r="CN68" i="4"/>
  <c r="CV68" i="4"/>
  <c r="CY11" i="4"/>
  <c r="CX11" i="4"/>
  <c r="CU140" i="4"/>
  <c r="CR183" i="4"/>
  <c r="CS166" i="4"/>
  <c r="CW166" i="4"/>
  <c r="CQ11" i="4"/>
  <c r="CQ126" i="4"/>
  <c r="CN191" i="4"/>
  <c r="DD191" i="4"/>
  <c r="CQ175" i="4"/>
  <c r="CY175" i="4"/>
  <c r="CX54" i="4"/>
  <c r="CO140" i="4"/>
  <c r="CS140" i="4"/>
  <c r="CV140" i="4"/>
  <c r="CY140" i="4"/>
  <c r="DE140" i="4"/>
  <c r="CP183" i="4"/>
  <c r="CS183" i="4"/>
  <c r="CV183" i="4"/>
  <c r="DB183" i="4"/>
  <c r="CR150" i="4"/>
  <c r="CZ68" i="4"/>
  <c r="DD68" i="4"/>
  <c r="CO166" i="4"/>
  <c r="CO115" i="4"/>
  <c r="CX115" i="4"/>
  <c r="CU126" i="4"/>
  <c r="CR191" i="4"/>
  <c r="CO175" i="4"/>
  <c r="CT175" i="4"/>
  <c r="CW175" i="4"/>
  <c r="DB175" i="4"/>
  <c r="DE175" i="4"/>
  <c r="CY54" i="4"/>
  <c r="DB54" i="4"/>
  <c r="CN150" i="4"/>
  <c r="DD150" i="4"/>
  <c r="DD183" i="4"/>
  <c r="CQ62" i="4"/>
  <c r="CY62" i="4"/>
  <c r="CZ150" i="4"/>
  <c r="DB134" i="4"/>
  <c r="IE62" i="4" l="1"/>
  <c r="IE75" i="4"/>
  <c r="IE58" i="4"/>
  <c r="IE150" i="4"/>
  <c r="IE32" i="4"/>
  <c r="IE170" i="4"/>
  <c r="IE186" i="4"/>
  <c r="IE35" i="4"/>
  <c r="IE49" i="4"/>
  <c r="IE195" i="4"/>
  <c r="IE81" i="4"/>
  <c r="CP4" i="4"/>
  <c r="CT4" i="4"/>
  <c r="DE4" i="4"/>
  <c r="CQ4" i="4"/>
  <c r="CO184" i="4"/>
  <c r="CO181" i="4"/>
  <c r="CP22" i="4"/>
  <c r="CK22" i="4"/>
  <c r="HI22" i="4" s="1"/>
  <c r="IC22" i="4" s="1"/>
  <c r="CQ134" i="4"/>
  <c r="CK14" i="4"/>
  <c r="HI14" i="4" s="1"/>
  <c r="IC14" i="4" s="1"/>
  <c r="CQ79" i="4"/>
  <c r="CT27" i="4"/>
  <c r="CR134" i="4"/>
  <c r="CO177" i="4"/>
  <c r="CO14" i="4"/>
  <c r="CN172" i="4"/>
  <c r="CN179" i="4"/>
  <c r="CQ153" i="4"/>
  <c r="CO134" i="4"/>
  <c r="CY34" i="4"/>
  <c r="CO189" i="4"/>
  <c r="CN135" i="4"/>
  <c r="CO12" i="4"/>
  <c r="CO172" i="4"/>
  <c r="CK153" i="4"/>
  <c r="HI153" i="4" s="1"/>
  <c r="CP153" i="4"/>
  <c r="BW27" i="4"/>
  <c r="CS27" i="4" s="1"/>
  <c r="CK177" i="4"/>
  <c r="HI177" i="4" s="1"/>
  <c r="IC177" i="4" s="1"/>
  <c r="CK181" i="4"/>
  <c r="HI181" i="4" s="1"/>
  <c r="IC181" i="4" s="1"/>
  <c r="CY4" i="4"/>
  <c r="CO4" i="4"/>
  <c r="CS4" i="4"/>
  <c r="DC4" i="4"/>
  <c r="CP32" i="4"/>
  <c r="CN129" i="4"/>
  <c r="DB85" i="4"/>
  <c r="DB199" i="4" s="1"/>
  <c r="CV134" i="4"/>
  <c r="CQ94" i="4"/>
  <c r="CN72" i="4"/>
  <c r="CP131" i="4"/>
  <c r="CK138" i="4"/>
  <c r="HI138" i="4" s="1"/>
  <c r="IC138" i="4" s="1"/>
  <c r="CQ5" i="4"/>
  <c r="CK72" i="4"/>
  <c r="HI72" i="4" s="1"/>
  <c r="IC72" i="4" s="1"/>
  <c r="CO75" i="4"/>
  <c r="CK4" i="4"/>
  <c r="HI4" i="4" s="1"/>
  <c r="IC4" i="4" s="1"/>
  <c r="CO50" i="4"/>
  <c r="CN86" i="4"/>
  <c r="CQ118" i="4"/>
  <c r="CP75" i="4"/>
  <c r="CK195" i="4"/>
  <c r="HI195" i="4" s="1"/>
  <c r="CP121" i="4"/>
  <c r="CK133" i="4"/>
  <c r="HI133" i="4" s="1"/>
  <c r="CQ131" i="4"/>
  <c r="CP118" i="4"/>
  <c r="CN134" i="4"/>
  <c r="CU134" i="4"/>
  <c r="CO195" i="4"/>
  <c r="CK86" i="4"/>
  <c r="HI86" i="4" s="1"/>
  <c r="CK131" i="4"/>
  <c r="HI131" i="4" s="1"/>
  <c r="IC131" i="4" s="1"/>
  <c r="CK129" i="4"/>
  <c r="HI129" i="4" s="1"/>
  <c r="IC129" i="4" s="1"/>
  <c r="CK121" i="4"/>
  <c r="HI121" i="4" s="1"/>
  <c r="IC121" i="4" s="1"/>
  <c r="CP94" i="4"/>
  <c r="CE134" i="4"/>
  <c r="DA134" i="4" s="1"/>
  <c r="CO164" i="4"/>
  <c r="CN46" i="4"/>
  <c r="CK46" i="4"/>
  <c r="HI46" i="4" s="1"/>
  <c r="CK164" i="4"/>
  <c r="HI164" i="4" s="1"/>
  <c r="IC164" i="4" s="1"/>
  <c r="CN4" i="4"/>
  <c r="CY134" i="4"/>
  <c r="CN10" i="4"/>
  <c r="CP36" i="4"/>
  <c r="CP5" i="4"/>
  <c r="CZ4" i="4"/>
  <c r="CK194" i="4"/>
  <c r="HI194" i="4" s="1"/>
  <c r="IC194" i="4" s="1"/>
  <c r="CN194" i="4"/>
  <c r="CK10" i="4"/>
  <c r="HI10" i="4" s="1"/>
  <c r="IC10" i="4" s="1"/>
  <c r="CK84" i="4"/>
  <c r="HI84" i="4" s="1"/>
  <c r="IC84" i="4" s="1"/>
  <c r="CQ15" i="4"/>
  <c r="CR4" i="4"/>
  <c r="CK5" i="4"/>
  <c r="HI5" i="4" s="1"/>
  <c r="IF158" i="4"/>
  <c r="CN192" i="4"/>
  <c r="IF171" i="4"/>
  <c r="IE88" i="4"/>
  <c r="IE178" i="4"/>
  <c r="IE174" i="4"/>
  <c r="IE89" i="4"/>
  <c r="IE80" i="4"/>
  <c r="CP184" i="4"/>
  <c r="CN14" i="4"/>
  <c r="CP177" i="4"/>
  <c r="CP111" i="4"/>
  <c r="IE15" i="4"/>
  <c r="CN181" i="4"/>
  <c r="CO111" i="4"/>
  <c r="GR111" i="4"/>
  <c r="IE20" i="4"/>
  <c r="IE69" i="4"/>
  <c r="IE6" i="4"/>
  <c r="IE16" i="4"/>
  <c r="IE93" i="4"/>
  <c r="IE54" i="4"/>
  <c r="IE188" i="4"/>
  <c r="IE34" i="4"/>
  <c r="IE71" i="4"/>
  <c r="IE133" i="4"/>
  <c r="IE47" i="4"/>
  <c r="IE77" i="4"/>
  <c r="IE60" i="4"/>
  <c r="IE48" i="4"/>
  <c r="IE72" i="4"/>
  <c r="IE103" i="4"/>
  <c r="IE56" i="4"/>
  <c r="IE53" i="4"/>
  <c r="IE172" i="4"/>
  <c r="IE187" i="4"/>
  <c r="IE76" i="4"/>
  <c r="IE82" i="4"/>
  <c r="IE17" i="4"/>
  <c r="IE83" i="4"/>
  <c r="CN161" i="4"/>
  <c r="IE98" i="4"/>
  <c r="IE50" i="4"/>
  <c r="IE25" i="4"/>
  <c r="IE29" i="4"/>
  <c r="IE38" i="4"/>
  <c r="BP199" i="4"/>
  <c r="GS15" i="4"/>
  <c r="CO36" i="4"/>
  <c r="IE97" i="4"/>
  <c r="IE28" i="4"/>
  <c r="IE123" i="4"/>
  <c r="IE124" i="4"/>
  <c r="IE67" i="4"/>
  <c r="IE147" i="4"/>
  <c r="CN87" i="4"/>
  <c r="IE128" i="4"/>
  <c r="IE130" i="4"/>
  <c r="IE13" i="4"/>
  <c r="IE152" i="4"/>
  <c r="IE140" i="4"/>
  <c r="IF65" i="4"/>
  <c r="IE142" i="4"/>
  <c r="IE160" i="4"/>
  <c r="IE55" i="4"/>
  <c r="IE10" i="4"/>
  <c r="IE95" i="4"/>
  <c r="IE158" i="4"/>
  <c r="IE117" i="4"/>
  <c r="IE132" i="4"/>
  <c r="IE131" i="4"/>
  <c r="IE118" i="4"/>
  <c r="IE151" i="4"/>
  <c r="AU85" i="4"/>
  <c r="CO121" i="4"/>
  <c r="CK12" i="4"/>
  <c r="HI12" i="4" s="1"/>
  <c r="IF100" i="4" s="1"/>
  <c r="CN12" i="4"/>
  <c r="CN189" i="4"/>
  <c r="CP50" i="4"/>
  <c r="IE31" i="4"/>
  <c r="IE171" i="4"/>
  <c r="IE164" i="4"/>
  <c r="IE116" i="4"/>
  <c r="IE102" i="4"/>
  <c r="IE126" i="4"/>
  <c r="IE5" i="4"/>
  <c r="J2" i="17"/>
  <c r="AJ199" i="4"/>
  <c r="AH199" i="4"/>
  <c r="IF14" i="4"/>
  <c r="CK81" i="4"/>
  <c r="HI81" i="4" s="1"/>
  <c r="IF45" i="4" s="1"/>
  <c r="GP87" i="4"/>
  <c r="GP192" i="4"/>
  <c r="IE94" i="4"/>
  <c r="AM199" i="4"/>
  <c r="GV4" i="4"/>
  <c r="GV199" i="4" s="1"/>
  <c r="BX199" i="4"/>
  <c r="GS4" i="4"/>
  <c r="BU199" i="4"/>
  <c r="IE157" i="4"/>
  <c r="HF4" i="4"/>
  <c r="AL199" i="4"/>
  <c r="GW4" i="4"/>
  <c r="GW199" i="4" s="1"/>
  <c r="BY199" i="4"/>
  <c r="HD4" i="4"/>
  <c r="HD199" i="4" s="1"/>
  <c r="CF199" i="4"/>
  <c r="HA4" i="4"/>
  <c r="HA199" i="4" s="1"/>
  <c r="CC199" i="4"/>
  <c r="HG4" i="4"/>
  <c r="HG199" i="4" s="1"/>
  <c r="CI199" i="4"/>
  <c r="HC4" i="4"/>
  <c r="IE153" i="4"/>
  <c r="AK199" i="4"/>
  <c r="GZ4" i="4"/>
  <c r="GZ199" i="4" s="1"/>
  <c r="CB199" i="4"/>
  <c r="IF68" i="4"/>
  <c r="IE197" i="4"/>
  <c r="GR36" i="4"/>
  <c r="GR50" i="4"/>
  <c r="IE101" i="4"/>
  <c r="AN199" i="4"/>
  <c r="AQ199" i="4"/>
  <c r="AC199" i="4"/>
  <c r="GX4" i="4"/>
  <c r="GX199" i="4" s="1"/>
  <c r="BZ199" i="4"/>
  <c r="GU4" i="4"/>
  <c r="BW199" i="4"/>
  <c r="GP4" i="4"/>
  <c r="BR199" i="4"/>
  <c r="HH4" i="4"/>
  <c r="GY4" i="4"/>
  <c r="AF199" i="4"/>
  <c r="IE169" i="4"/>
  <c r="HB4" i="4"/>
  <c r="HB199" i="4" s="1"/>
  <c r="CD199" i="4"/>
  <c r="GR4" i="4"/>
  <c r="BT199" i="4"/>
  <c r="HE4" i="4"/>
  <c r="HE199" i="4" s="1"/>
  <c r="CG199" i="4"/>
  <c r="GQ4" i="4"/>
  <c r="BS199" i="4"/>
  <c r="IE161" i="4"/>
  <c r="GT4" i="4"/>
  <c r="GT199" i="4" s="1"/>
  <c r="BV199" i="4"/>
  <c r="IE61" i="4"/>
  <c r="IF111" i="4"/>
  <c r="CN81" i="4"/>
  <c r="IE163" i="4"/>
  <c r="IE113" i="4"/>
  <c r="IE144" i="4"/>
  <c r="IE149" i="4"/>
  <c r="IE68" i="4"/>
  <c r="IE78" i="4"/>
  <c r="IE85" i="4"/>
  <c r="IE64" i="4"/>
  <c r="IE74" i="4"/>
  <c r="IE166" i="4"/>
  <c r="IE143" i="4"/>
  <c r="IE193" i="4"/>
  <c r="IE21" i="4"/>
  <c r="CO135" i="4"/>
  <c r="CW27" i="4"/>
  <c r="CV27" i="4"/>
  <c r="CQ27" i="4"/>
  <c r="CK101" i="4"/>
  <c r="HI101" i="4" s="1"/>
  <c r="IC101" i="4" s="1"/>
  <c r="CP182" i="4"/>
  <c r="CW134" i="4"/>
  <c r="DA85" i="4"/>
  <c r="CU27" i="4"/>
  <c r="CU199" i="4" s="1"/>
  <c r="CN93" i="4"/>
  <c r="AU27" i="4"/>
  <c r="CK168" i="4"/>
  <c r="HI168" i="4" s="1"/>
  <c r="CK93" i="4"/>
  <c r="HI93" i="4" s="1"/>
  <c r="B204" i="4"/>
  <c r="IE190" i="4"/>
  <c r="GR63" i="4"/>
  <c r="CO63" i="4"/>
  <c r="GP43" i="4"/>
  <c r="CN43" i="4"/>
  <c r="CK43" i="4"/>
  <c r="HI43" i="4" s="1"/>
  <c r="GS187" i="4"/>
  <c r="CP187" i="4"/>
  <c r="CK187" i="4"/>
  <c r="HI187" i="4" s="1"/>
  <c r="IF36" i="4" s="1"/>
  <c r="GS89" i="4"/>
  <c r="CK89" i="4"/>
  <c r="HI89" i="4" s="1"/>
  <c r="CP89" i="4"/>
  <c r="GQ19" i="4"/>
  <c r="CO19" i="4"/>
  <c r="CK19" i="4"/>
  <c r="HI19" i="4" s="1"/>
  <c r="GS37" i="4"/>
  <c r="CP37" i="4"/>
  <c r="CK37" i="4"/>
  <c r="HI37" i="4" s="1"/>
  <c r="GR92" i="4"/>
  <c r="CK92" i="4"/>
  <c r="HI92" i="4" s="1"/>
  <c r="GP108" i="4"/>
  <c r="CK108" i="4"/>
  <c r="HI108" i="4" s="1"/>
  <c r="CX27" i="4"/>
  <c r="CP101" i="4"/>
  <c r="CO101" i="4"/>
  <c r="CP133" i="4"/>
  <c r="CO92" i="4"/>
  <c r="B208" i="4"/>
  <c r="GQ61" i="4"/>
  <c r="CO61" i="4"/>
  <c r="CK61" i="4"/>
  <c r="HI61" i="4" s="1"/>
  <c r="GS58" i="4"/>
  <c r="CQ58" i="4"/>
  <c r="CK58" i="4"/>
  <c r="HI58" i="4" s="1"/>
  <c r="GP127" i="4"/>
  <c r="CN127" i="4"/>
  <c r="CK127" i="4"/>
  <c r="HI127" i="4" s="1"/>
  <c r="IF69" i="4" s="1"/>
  <c r="GS136" i="4"/>
  <c r="CQ136" i="4"/>
  <c r="CK136" i="4"/>
  <c r="HI136" i="4" s="1"/>
  <c r="IF174" i="4" s="1"/>
  <c r="GR169" i="4"/>
  <c r="CK169" i="4"/>
  <c r="HI169" i="4" s="1"/>
  <c r="IF53" i="4" s="1"/>
  <c r="GQ152" i="4"/>
  <c r="CN152" i="4"/>
  <c r="CO152" i="4"/>
  <c r="CK152" i="4"/>
  <c r="HI152" i="4" s="1"/>
  <c r="IF49" i="4" s="1"/>
  <c r="CP147" i="4"/>
  <c r="CQ89" i="4"/>
  <c r="CK188" i="4"/>
  <c r="HI188" i="4" s="1"/>
  <c r="CQ133" i="4"/>
  <c r="CO22" i="4"/>
  <c r="CK94" i="4"/>
  <c r="HI94" i="4" s="1"/>
  <c r="IC94" i="4" s="1"/>
  <c r="GR32" i="4"/>
  <c r="CO32" i="4"/>
  <c r="GS23" i="4"/>
  <c r="CP23" i="4"/>
  <c r="GQ138" i="4"/>
  <c r="CN138" i="4"/>
  <c r="GP173" i="4"/>
  <c r="CK173" i="4"/>
  <c r="HI173" i="4" s="1"/>
  <c r="GP28" i="4"/>
  <c r="CK28" i="4"/>
  <c r="HI28" i="4" s="1"/>
  <c r="GS79" i="4"/>
  <c r="CK79" i="4"/>
  <c r="HI79" i="4" s="1"/>
  <c r="IF83" i="4" s="1"/>
  <c r="GQ179" i="4"/>
  <c r="CK179" i="4"/>
  <c r="HI179" i="4" s="1"/>
  <c r="IF112" i="4" s="1"/>
  <c r="CK135" i="4"/>
  <c r="HI135" i="4" s="1"/>
  <c r="IF130" i="4" s="1"/>
  <c r="CX134" i="4"/>
  <c r="CK118" i="4"/>
  <c r="HI118" i="4" s="1"/>
  <c r="IC118" i="4" s="1"/>
  <c r="CN108" i="4"/>
  <c r="CK75" i="4"/>
  <c r="HI75" i="4" s="1"/>
  <c r="IF15" i="4" s="1"/>
  <c r="CY85" i="4"/>
  <c r="GQ128" i="4"/>
  <c r="CO128" i="4"/>
  <c r="CK128" i="4"/>
  <c r="HI128" i="4" s="1"/>
  <c r="IF166" i="4" s="1"/>
  <c r="GS154" i="4"/>
  <c r="CQ154" i="4"/>
  <c r="CK154" i="4"/>
  <c r="HI154" i="4" s="1"/>
  <c r="GR109" i="4"/>
  <c r="CP109" i="4"/>
  <c r="CK109" i="4"/>
  <c r="HI109" i="4" s="1"/>
  <c r="IF164" i="4" s="1"/>
  <c r="GQ99" i="4"/>
  <c r="CO99" i="4"/>
  <c r="CK99" i="4"/>
  <c r="HI99" i="4" s="1"/>
  <c r="GP60" i="4"/>
  <c r="CK60" i="4"/>
  <c r="HI60" i="4" s="1"/>
  <c r="GS182" i="4"/>
  <c r="CK182" i="4"/>
  <c r="HI182" i="4" s="1"/>
  <c r="IC195" i="4"/>
  <c r="IC148" i="4"/>
  <c r="IF148" i="4"/>
  <c r="IC56" i="4"/>
  <c r="IF56" i="4"/>
  <c r="IC41" i="4"/>
  <c r="IC6" i="4"/>
  <c r="IC73" i="4"/>
  <c r="IF73" i="4"/>
  <c r="IC64" i="4"/>
  <c r="IF64" i="4"/>
  <c r="IC38" i="4"/>
  <c r="IC170" i="4"/>
  <c r="IC107" i="4"/>
  <c r="IC172" i="4"/>
  <c r="IC137" i="4"/>
  <c r="IC98" i="4"/>
  <c r="IC104" i="4"/>
  <c r="IC47" i="4"/>
  <c r="IC143" i="4"/>
  <c r="IC97" i="4"/>
  <c r="IC151" i="4"/>
  <c r="IF12" i="4"/>
  <c r="IC130" i="4"/>
  <c r="IC57" i="4"/>
  <c r="IC80" i="4"/>
  <c r="IF80" i="4"/>
  <c r="IC119" i="4"/>
  <c r="IF119" i="4"/>
  <c r="IC55" i="4"/>
  <c r="IC42" i="4"/>
  <c r="IC25" i="4"/>
  <c r="IC23" i="4"/>
  <c r="IC145" i="4"/>
  <c r="IC113" i="4"/>
  <c r="IF121" i="4"/>
  <c r="IC91" i="4"/>
  <c r="IF72" i="4"/>
  <c r="IC144" i="4"/>
  <c r="IF144" i="4"/>
  <c r="IC63" i="4"/>
  <c r="IF63" i="4"/>
  <c r="IC26" i="4"/>
  <c r="IF26" i="4"/>
  <c r="IC189" i="4"/>
  <c r="IC120" i="4"/>
  <c r="IC110" i="4"/>
  <c r="IC71" i="4"/>
  <c r="IC5" i="4"/>
  <c r="IC32" i="4"/>
  <c r="IF32" i="4"/>
  <c r="IC157" i="4"/>
  <c r="IF157" i="4"/>
  <c r="IC132" i="4"/>
  <c r="IF132" i="4"/>
  <c r="IC191" i="4"/>
  <c r="IC141" i="4"/>
  <c r="IF93" i="4"/>
  <c r="IC124" i="4"/>
  <c r="IC153" i="4"/>
  <c r="IF75" i="4"/>
  <c r="IC178" i="4"/>
  <c r="IC52" i="4"/>
  <c r="IF52" i="4"/>
  <c r="IC46" i="4"/>
  <c r="IF101" i="4"/>
  <c r="IC103" i="4"/>
  <c r="IF103" i="4"/>
  <c r="IC86" i="4"/>
  <c r="IC166" i="4"/>
  <c r="IC88" i="4"/>
  <c r="IF88" i="4"/>
  <c r="IC133" i="4"/>
  <c r="IC96" i="4"/>
  <c r="IF10" i="4"/>
  <c r="IF131" i="4"/>
  <c r="IC16" i="4"/>
  <c r="IF16" i="4"/>
  <c r="IC20" i="4"/>
  <c r="IF20" i="4"/>
  <c r="IC160" i="4"/>
  <c r="IC197" i="4"/>
  <c r="IC196" i="4"/>
  <c r="IC30" i="4"/>
  <c r="IF94" i="4"/>
  <c r="L8" i="17"/>
  <c r="J9" i="17"/>
  <c r="IC204" i="4"/>
  <c r="IC208" i="4"/>
  <c r="IA209" i="4"/>
  <c r="IA208" i="4"/>
  <c r="HK209" i="4"/>
  <c r="HK208" i="4"/>
  <c r="HS205" i="4"/>
  <c r="HS204" i="4"/>
  <c r="HV204" i="4"/>
  <c r="HW209" i="4"/>
  <c r="HW208" i="4"/>
  <c r="HO205" i="4"/>
  <c r="HO204" i="4"/>
  <c r="HR204" i="4"/>
  <c r="HS209" i="4"/>
  <c r="HS208" i="4"/>
  <c r="HV208" i="4"/>
  <c r="IA205" i="4"/>
  <c r="IA204" i="4"/>
  <c r="HK205" i="4"/>
  <c r="HK204" i="4"/>
  <c r="HN204" i="4"/>
  <c r="HO209" i="4"/>
  <c r="HO208" i="4"/>
  <c r="HR208" i="4"/>
  <c r="HW205" i="4"/>
  <c r="HW204" i="4"/>
  <c r="HZ204" i="4"/>
  <c r="HJ204" i="4"/>
  <c r="CZ134" i="4"/>
  <c r="CW85" i="4"/>
  <c r="CZ85" i="4"/>
  <c r="CA34" i="4"/>
  <c r="CA199" i="4" s="1"/>
  <c r="CH85" i="4"/>
  <c r="CH199" i="4" s="1"/>
  <c r="AU134" i="4"/>
  <c r="CJ7" i="4"/>
  <c r="CJ199" i="4" s="1"/>
  <c r="AU7" i="4"/>
  <c r="CN74" i="4"/>
  <c r="CK74" i="4"/>
  <c r="HI74" i="4" s="1"/>
  <c r="CK17" i="4"/>
  <c r="HI17" i="4" s="1"/>
  <c r="IF76" i="4" s="1"/>
  <c r="CN188" i="4"/>
  <c r="CO74" i="4"/>
  <c r="CO161" i="4"/>
  <c r="CK161" i="4"/>
  <c r="HI161" i="4" s="1"/>
  <c r="IF86" i="4" s="1"/>
  <c r="CN17" i="4"/>
  <c r="CN123" i="4"/>
  <c r="CK123" i="4"/>
  <c r="HI123" i="4" s="1"/>
  <c r="CQ147" i="4"/>
  <c r="CK147" i="4"/>
  <c r="HI147" i="4" s="1"/>
  <c r="IF107" i="4" s="1"/>
  <c r="CT199" i="4" l="1"/>
  <c r="IF142" i="4"/>
  <c r="IF149" i="4"/>
  <c r="IF22" i="4"/>
  <c r="IF139" i="4"/>
  <c r="IF197" i="4"/>
  <c r="IF62" i="4"/>
  <c r="CS199" i="4"/>
  <c r="IF162" i="4"/>
  <c r="HC134" i="4"/>
  <c r="CK134" i="4"/>
  <c r="HI134" i="4" s="1"/>
  <c r="IF134" i="4" s="1"/>
  <c r="IF98" i="4"/>
  <c r="CE199" i="4"/>
  <c r="CK27" i="4"/>
  <c r="HI27" i="4" s="1"/>
  <c r="DA199" i="4"/>
  <c r="GU27" i="4"/>
  <c r="GU199" i="4" s="1"/>
  <c r="HO199" i="4" s="1"/>
  <c r="CR27" i="4"/>
  <c r="CR199" i="4" s="1"/>
  <c r="IF185" i="4"/>
  <c r="IE159" i="4"/>
  <c r="IE96" i="4"/>
  <c r="IF31" i="4"/>
  <c r="CY199" i="4"/>
  <c r="IC12" i="4"/>
  <c r="IF120" i="4"/>
  <c r="IC75" i="4"/>
  <c r="IF170" i="4"/>
  <c r="IF168" i="4"/>
  <c r="IE91" i="4"/>
  <c r="IF47" i="4"/>
  <c r="IF71" i="4"/>
  <c r="IF57" i="4"/>
  <c r="IF192" i="4"/>
  <c r="IC93" i="4"/>
  <c r="IF110" i="4"/>
  <c r="IF116" i="4"/>
  <c r="IF178" i="4"/>
  <c r="IF125" i="4"/>
  <c r="IF160" i="4"/>
  <c r="IF163" i="4"/>
  <c r="IF126" i="4"/>
  <c r="IF40" i="4"/>
  <c r="IF78" i="4"/>
  <c r="IF133" i="4"/>
  <c r="IF90" i="4"/>
  <c r="IF21" i="4"/>
  <c r="IF114" i="4"/>
  <c r="IF102" i="4"/>
  <c r="HR199" i="4"/>
  <c r="IF55" i="4"/>
  <c r="IF195" i="4"/>
  <c r="IF50" i="4"/>
  <c r="IF143" i="4"/>
  <c r="IE177" i="4"/>
  <c r="IE173" i="4"/>
  <c r="IF146" i="4"/>
  <c r="IF184" i="4"/>
  <c r="IF124" i="4"/>
  <c r="IF84" i="4"/>
  <c r="IF66" i="4"/>
  <c r="IF159" i="4"/>
  <c r="IF104" i="4"/>
  <c r="IF140" i="4"/>
  <c r="IF82" i="4"/>
  <c r="IF138" i="4"/>
  <c r="IF151" i="4"/>
  <c r="IE23" i="4"/>
  <c r="IE27" i="4"/>
  <c r="IF54" i="4"/>
  <c r="IF194" i="4"/>
  <c r="CZ199" i="4"/>
  <c r="IF150" i="4"/>
  <c r="IF167" i="4"/>
  <c r="IF96" i="4"/>
  <c r="IF129" i="4"/>
  <c r="IF153" i="4"/>
  <c r="IF33" i="4"/>
  <c r="IF193" i="4"/>
  <c r="HV199" i="4"/>
  <c r="IF51" i="4"/>
  <c r="IE22" i="4"/>
  <c r="IF39" i="4"/>
  <c r="CQ199" i="4"/>
  <c r="IC168" i="4"/>
  <c r="IF8" i="4"/>
  <c r="IF6" i="4"/>
  <c r="IF77" i="4"/>
  <c r="IF172" i="4"/>
  <c r="IF155" i="4"/>
  <c r="IF3" i="4"/>
  <c r="IF186" i="4"/>
  <c r="IF70" i="4"/>
  <c r="IF117" i="4"/>
  <c r="IF91" i="4"/>
  <c r="IF41" i="4"/>
  <c r="IF4" i="4"/>
  <c r="IF165" i="4"/>
  <c r="CN199" i="4"/>
  <c r="CP199" i="4"/>
  <c r="CX199" i="4"/>
  <c r="CO199" i="4"/>
  <c r="IC81" i="4"/>
  <c r="IF81" i="4"/>
  <c r="AU199" i="4"/>
  <c r="HN199" i="4"/>
  <c r="GQ199" i="4"/>
  <c r="HK199" i="4" s="1"/>
  <c r="GR199" i="4"/>
  <c r="HL199" i="4" s="1"/>
  <c r="HT199" i="4"/>
  <c r="HC199" i="4"/>
  <c r="HU199" i="4"/>
  <c r="HQ199" i="4"/>
  <c r="HP199" i="4"/>
  <c r="IF105" i="4"/>
  <c r="IF67" i="4"/>
  <c r="GP199" i="4"/>
  <c r="HJ199" i="4" s="1"/>
  <c r="IF122" i="4"/>
  <c r="IF18" i="4"/>
  <c r="IF13" i="4"/>
  <c r="IF29" i="4"/>
  <c r="HY199" i="4"/>
  <c r="IF115" i="4"/>
  <c r="IA199" i="4"/>
  <c r="HX199" i="4"/>
  <c r="GS199" i="4"/>
  <c r="HM199" i="4" s="1"/>
  <c r="IF42" i="4"/>
  <c r="IF48" i="4"/>
  <c r="IF87" i="4"/>
  <c r="IF106" i="4"/>
  <c r="IE4" i="4"/>
  <c r="IE3" i="4"/>
  <c r="IF24" i="4"/>
  <c r="IF188" i="4"/>
  <c r="IC135" i="4"/>
  <c r="IF113" i="4"/>
  <c r="IC188" i="4"/>
  <c r="IF173" i="4"/>
  <c r="IF189" i="4"/>
  <c r="IC43" i="4"/>
  <c r="IF43" i="4"/>
  <c r="IC187" i="4"/>
  <c r="IF187" i="4"/>
  <c r="IC109" i="4"/>
  <c r="IF109" i="4"/>
  <c r="IC152" i="4"/>
  <c r="IF152" i="4"/>
  <c r="IC169" i="4"/>
  <c r="IF169" i="4"/>
  <c r="IC58" i="4"/>
  <c r="IF58" i="4"/>
  <c r="IC19" i="4"/>
  <c r="IC89" i="4"/>
  <c r="IF89" i="4"/>
  <c r="IC182" i="4"/>
  <c r="IC99" i="4"/>
  <c r="IF99" i="4"/>
  <c r="IC179" i="4"/>
  <c r="IF180" i="4"/>
  <c r="IC28" i="4"/>
  <c r="IF28" i="4"/>
  <c r="IC127" i="4"/>
  <c r="IF127" i="4"/>
  <c r="IC108" i="4"/>
  <c r="IF108" i="4"/>
  <c r="IC37" i="4"/>
  <c r="IF37" i="4"/>
  <c r="IF128" i="4"/>
  <c r="IC128" i="4"/>
  <c r="IC136" i="4"/>
  <c r="IF136" i="4"/>
  <c r="IC60" i="4"/>
  <c r="IC154" i="4"/>
  <c r="IF154" i="4"/>
  <c r="IC79" i="4"/>
  <c r="IF79" i="4"/>
  <c r="IC61" i="4"/>
  <c r="IF61" i="4"/>
  <c r="IC92" i="4"/>
  <c r="IF92" i="4"/>
  <c r="IC17" i="4"/>
  <c r="IF17" i="4"/>
  <c r="IC147" i="4"/>
  <c r="IF147" i="4"/>
  <c r="IC161" i="4"/>
  <c r="IF161" i="4"/>
  <c r="IC74" i="4"/>
  <c r="IF74" i="4"/>
  <c r="IC123" i="4"/>
  <c r="IF123" i="4"/>
  <c r="J10" i="17"/>
  <c r="L9" i="17"/>
  <c r="HH7" i="4"/>
  <c r="IE145" i="4" s="1"/>
  <c r="CK7" i="4"/>
  <c r="HI7" i="4" s="1"/>
  <c r="IF145" i="4" s="1"/>
  <c r="DE7" i="4"/>
  <c r="DE199" i="4" s="1"/>
  <c r="GY34" i="4"/>
  <c r="GY199" i="4" s="1"/>
  <c r="HS199" i="4" s="1"/>
  <c r="CV34" i="4"/>
  <c r="CV199" i="4" s="1"/>
  <c r="CW34" i="4"/>
  <c r="CW199" i="4" s="1"/>
  <c r="CK34" i="4"/>
  <c r="HI34" i="4" s="1"/>
  <c r="IF177" i="4" s="1"/>
  <c r="HF85" i="4"/>
  <c r="HF199" i="4" s="1"/>
  <c r="HZ199" i="4" s="1"/>
  <c r="CK85" i="4"/>
  <c r="HI85" i="4" s="1"/>
  <c r="IF95" i="4" s="1"/>
  <c r="DC85" i="4"/>
  <c r="DC199" i="4" s="1"/>
  <c r="DD85" i="4"/>
  <c r="DD199" i="4" s="1"/>
  <c r="IF23" i="4" l="1"/>
  <c r="IC134" i="4"/>
  <c r="IF5" i="4"/>
  <c r="IC27" i="4"/>
  <c r="IF27" i="4"/>
  <c r="IF118" i="4"/>
  <c r="HW199" i="4"/>
  <c r="IF183" i="4"/>
  <c r="IF196" i="4"/>
  <c r="IF190" i="4"/>
  <c r="IF156" i="4"/>
  <c r="IF179" i="4"/>
  <c r="IE156" i="4"/>
  <c r="IE179" i="4"/>
  <c r="IF182" i="4"/>
  <c r="IF38" i="4"/>
  <c r="IF181" i="4"/>
  <c r="IE44" i="4"/>
  <c r="IE141" i="4"/>
  <c r="IF9" i="4"/>
  <c r="IF35" i="4"/>
  <c r="IF175" i="4"/>
  <c r="IF46" i="4"/>
  <c r="IF141" i="4"/>
  <c r="IF44" i="4"/>
  <c r="IF19" i="4"/>
  <c r="IE59" i="4"/>
  <c r="IE46" i="4"/>
  <c r="IF11" i="4"/>
  <c r="IF25" i="4"/>
  <c r="IF137" i="4"/>
  <c r="IF59" i="4"/>
  <c r="IF97" i="4"/>
  <c r="IF191" i="4"/>
  <c r="IE137" i="4"/>
  <c r="IE135" i="4"/>
  <c r="IF135" i="4"/>
  <c r="HI199" i="4"/>
  <c r="CK199" i="4"/>
  <c r="IF60" i="4"/>
  <c r="IF30" i="4"/>
  <c r="HH199" i="4"/>
  <c r="IC34" i="4"/>
  <c r="IF34" i="4"/>
  <c r="IE7" i="4"/>
  <c r="IC85" i="4"/>
  <c r="IF85" i="4"/>
  <c r="IC7" i="4"/>
  <c r="IF7" i="4"/>
  <c r="J11" i="17"/>
  <c r="L10" i="17"/>
  <c r="IC199" i="4" l="1"/>
  <c r="IF199" i="4"/>
  <c r="IB199" i="4"/>
  <c r="IE199" i="4"/>
  <c r="IF176" i="4"/>
  <c r="IE176" i="4"/>
  <c r="L11" i="17"/>
  <c r="J12" i="17"/>
  <c r="L12" i="17" l="1"/>
  <c r="J13" i="17"/>
  <c r="J14" i="17" l="1"/>
  <c r="L13" i="17"/>
  <c r="J15" i="17" l="1"/>
  <c r="L14" i="17"/>
  <c r="J16" i="17" l="1"/>
  <c r="L15" i="17"/>
  <c r="L16" i="17" l="1"/>
  <c r="J17" i="17"/>
  <c r="J18" i="17" l="1"/>
  <c r="L17" i="17"/>
  <c r="J19" i="17" l="1"/>
  <c r="L18" i="17"/>
  <c r="L19" i="17" l="1"/>
  <c r="J20" i="17"/>
  <c r="L20" i="17" l="1"/>
  <c r="J21" i="17"/>
  <c r="J22" i="17" l="1"/>
  <c r="L21" i="17"/>
  <c r="J23" i="17" l="1"/>
  <c r="L22" i="17"/>
  <c r="J24" i="17" l="1"/>
  <c r="L23" i="17"/>
  <c r="L24" i="17" l="1"/>
  <c r="J25" i="17"/>
  <c r="L25" i="17" s="1"/>
  <c r="FU3" i="8" l="1"/>
  <c r="FV3" i="8"/>
  <c r="FY3" i="8"/>
  <c r="FX3" i="8"/>
  <c r="FZ3" i="8"/>
  <c r="GA3" i="8"/>
</calcChain>
</file>

<file path=xl/sharedStrings.xml><?xml version="1.0" encoding="utf-8"?>
<sst xmlns="http://schemas.openxmlformats.org/spreadsheetml/2006/main" count="1102" uniqueCount="364">
  <si>
    <t>Albanië</t>
  </si>
  <si>
    <t>Andorra</t>
  </si>
  <si>
    <t>Oostenrijk</t>
  </si>
  <si>
    <t>Bulgarije</t>
  </si>
  <si>
    <t>Cyprus</t>
  </si>
  <si>
    <t>Denemarken</t>
  </si>
  <si>
    <t>Spanje</t>
  </si>
  <si>
    <t>Finland</t>
  </si>
  <si>
    <t>Frankrijk</t>
  </si>
  <si>
    <t>Verenigd Koninkrijk</t>
  </si>
  <si>
    <t>Luxemburg</t>
  </si>
  <si>
    <t>Griekenland</t>
  </si>
  <si>
    <t>Ierland</t>
  </si>
  <si>
    <t>Ijsland</t>
  </si>
  <si>
    <t>Liechtenstein</t>
  </si>
  <si>
    <t>Malta</t>
  </si>
  <si>
    <t>Noorwegen</t>
  </si>
  <si>
    <t>Portugal</t>
  </si>
  <si>
    <t>Roemenië</t>
  </si>
  <si>
    <t>Zweden</t>
  </si>
  <si>
    <t>Zwitserland</t>
  </si>
  <si>
    <t>Italie</t>
  </si>
  <si>
    <t>Nederland</t>
  </si>
  <si>
    <t>Letland</t>
  </si>
  <si>
    <t>Estland</t>
  </si>
  <si>
    <t>Litouwen</t>
  </si>
  <si>
    <t>Belarus</t>
  </si>
  <si>
    <t>Kroatië</t>
  </si>
  <si>
    <t>Myanmar</t>
  </si>
  <si>
    <t>Sri Lanka</t>
  </si>
  <si>
    <t>Zuid-Korea</t>
  </si>
  <si>
    <t>Indonesië</t>
  </si>
  <si>
    <t>Japan</t>
  </si>
  <si>
    <t>Laos</t>
  </si>
  <si>
    <t>China</t>
  </si>
  <si>
    <t>Noord-Korea</t>
  </si>
  <si>
    <t>Kirgistan</t>
  </si>
  <si>
    <t>Bangladesh</t>
  </si>
  <si>
    <t>Armenië</t>
  </si>
  <si>
    <t>Afghanistan</t>
  </si>
  <si>
    <t>Georgie</t>
  </si>
  <si>
    <t>Irak</t>
  </si>
  <si>
    <t>Iran</t>
  </si>
  <si>
    <t>Israël</t>
  </si>
  <si>
    <t>Jordanië</t>
  </si>
  <si>
    <t>Pakistan</t>
  </si>
  <si>
    <t>Koeweit</t>
  </si>
  <si>
    <t>Oman</t>
  </si>
  <si>
    <t>Qatar</t>
  </si>
  <si>
    <t>Bahrein</t>
  </si>
  <si>
    <t>Botswana</t>
  </si>
  <si>
    <t>Burundi</t>
  </si>
  <si>
    <t>Kameroen</t>
  </si>
  <si>
    <t>Centraal-Afrika</t>
  </si>
  <si>
    <t>Ivoorkust</t>
  </si>
  <si>
    <t>Benin</t>
  </si>
  <si>
    <t>Ethiopië</t>
  </si>
  <si>
    <t>Gabon</t>
  </si>
  <si>
    <t>Gambia</t>
  </si>
  <si>
    <t>Ghana</t>
  </si>
  <si>
    <t>Liberia</t>
  </si>
  <si>
    <t>Mali</t>
  </si>
  <si>
    <t>Niger</t>
  </si>
  <si>
    <t>Nigeria</t>
  </si>
  <si>
    <t>Zuid-Afrika</t>
  </si>
  <si>
    <t>Rwanda</t>
  </si>
  <si>
    <t>Sierra Leone</t>
  </si>
  <si>
    <t>Togo</t>
  </si>
  <si>
    <t>Comoren</t>
  </si>
  <si>
    <t>Zimbabwe</t>
  </si>
  <si>
    <t>Djibouti</t>
  </si>
  <si>
    <t>Swaziland</t>
  </si>
  <si>
    <t>Algerije</t>
  </si>
  <si>
    <t>Egypte</t>
  </si>
  <si>
    <t>Libië</t>
  </si>
  <si>
    <t>Marokko</t>
  </si>
  <si>
    <t>Mauritanië</t>
  </si>
  <si>
    <t>Soedan</t>
  </si>
  <si>
    <t>Malawi</t>
  </si>
  <si>
    <t>Cabinda</t>
  </si>
  <si>
    <t>Canada</t>
  </si>
  <si>
    <t>Cuba</t>
  </si>
  <si>
    <t>Guatemala</t>
  </si>
  <si>
    <t>Honduras</t>
  </si>
  <si>
    <t>Jamaica</t>
  </si>
  <si>
    <t>Nicaragua</t>
  </si>
  <si>
    <t>Panama</t>
  </si>
  <si>
    <t>Haïti</t>
  </si>
  <si>
    <t>El Salvador</t>
  </si>
  <si>
    <t>Barbados</t>
  </si>
  <si>
    <t>Bahamas</t>
  </si>
  <si>
    <t>Grenada</t>
  </si>
  <si>
    <t>Dominica</t>
  </si>
  <si>
    <t>Argentinië</t>
  </si>
  <si>
    <t>Chili</t>
  </si>
  <si>
    <t>Colombia</t>
  </si>
  <si>
    <t>Paraguay</t>
  </si>
  <si>
    <t>Peru</t>
  </si>
  <si>
    <t>Uruguay</t>
  </si>
  <si>
    <t>Venezuela</t>
  </si>
  <si>
    <t>Guyana</t>
  </si>
  <si>
    <t>Suriname</t>
  </si>
  <si>
    <t>Australië</t>
  </si>
  <si>
    <t>Tonga</t>
  </si>
  <si>
    <t>Gilbert Eilanden</t>
  </si>
  <si>
    <t>Duitsland</t>
  </si>
  <si>
    <t>Hongarije</t>
  </si>
  <si>
    <t>Monaco</t>
  </si>
  <si>
    <t>Polen</t>
  </si>
  <si>
    <t>Turkije</t>
  </si>
  <si>
    <t>Maldiven</t>
  </si>
  <si>
    <t>Hong-Kong</t>
  </si>
  <si>
    <t>Lesotho</t>
  </si>
  <si>
    <t>Mozambique</t>
  </si>
  <si>
    <t>Angola</t>
  </si>
  <si>
    <t>Belize</t>
  </si>
  <si>
    <t>Palestina</t>
  </si>
  <si>
    <t>Salomon</t>
  </si>
  <si>
    <t>Kosovo</t>
  </si>
  <si>
    <t>Montenegro</t>
  </si>
  <si>
    <t>Tuvalu</t>
  </si>
  <si>
    <t>San Marino</t>
  </si>
  <si>
    <t>Slovakije</t>
  </si>
  <si>
    <t>Oekraïne</t>
  </si>
  <si>
    <t>Moldavië</t>
  </si>
  <si>
    <t>Slovenië</t>
  </si>
  <si>
    <t>Macedonië (V.J.R.)</t>
  </si>
  <si>
    <t>Bosnië-Herzegovina</t>
  </si>
  <si>
    <t>Taiwan</t>
  </si>
  <si>
    <t>Singapore</t>
  </si>
  <si>
    <t>India</t>
  </si>
  <si>
    <t>Cambodja</t>
  </si>
  <si>
    <t>Maleisië</t>
  </si>
  <si>
    <t>Nepal</t>
  </si>
  <si>
    <t>Filipijnen</t>
  </si>
  <si>
    <t>Viet Nam</t>
  </si>
  <si>
    <t>Mongolië</t>
  </si>
  <si>
    <t>Bhutan</t>
  </si>
  <si>
    <t>Brunei</t>
  </si>
  <si>
    <t>Kazachstan</t>
  </si>
  <si>
    <t>Oezbekistan</t>
  </si>
  <si>
    <t>Turkmenistan</t>
  </si>
  <si>
    <t>Azerbeidzjan</t>
  </si>
  <si>
    <t>Saudi-Arabië</t>
  </si>
  <si>
    <t>Libanon</t>
  </si>
  <si>
    <t>Syrië</t>
  </si>
  <si>
    <t>Burkina Faso</t>
  </si>
  <si>
    <t>Guinee</t>
  </si>
  <si>
    <t>Mauritius</t>
  </si>
  <si>
    <t>Senegal</t>
  </si>
  <si>
    <t>Uganda</t>
  </si>
  <si>
    <t>Madagaskar</t>
  </si>
  <si>
    <t>Tanzania</t>
  </si>
  <si>
    <t>Tsjaad</t>
  </si>
  <si>
    <t>Zambia</t>
  </si>
  <si>
    <t>Equatoriaal-Guinea</t>
  </si>
  <si>
    <t>Guinee-Bissau</t>
  </si>
  <si>
    <t>Seychellen</t>
  </si>
  <si>
    <t>Tunesië</t>
  </si>
  <si>
    <t>Namibië</t>
  </si>
  <si>
    <t>Costa Rica</t>
  </si>
  <si>
    <t>Mexico</t>
  </si>
  <si>
    <t>Dominicaanse (Rep.)</t>
  </si>
  <si>
    <t>Trinidad en Tobago</t>
  </si>
  <si>
    <t>Antillen (GB)</t>
  </si>
  <si>
    <t>Bolivia</t>
  </si>
  <si>
    <t>Brazilië</t>
  </si>
  <si>
    <t>Ecuador</t>
  </si>
  <si>
    <t>Nieuw-Zeeland</t>
  </si>
  <si>
    <t>West-Samoa</t>
  </si>
  <si>
    <t>Fiji</t>
  </si>
  <si>
    <t>Papoea-Nieuw-Guinea</t>
  </si>
  <si>
    <t>Tsjechië</t>
  </si>
  <si>
    <t>Rusland</t>
  </si>
  <si>
    <t>2005</t>
  </si>
  <si>
    <t>2006</t>
  </si>
  <si>
    <t>2007</t>
  </si>
  <si>
    <t>2008</t>
  </si>
  <si>
    <t>2009</t>
  </si>
  <si>
    <t>Sint-Kitts et Nevis</t>
  </si>
  <si>
    <t>Sint-Vincent</t>
  </si>
  <si>
    <t>Sao Tomé en Prince</t>
  </si>
  <si>
    <t>Conti-nent</t>
  </si>
  <si>
    <t>OE</t>
  </si>
  <si>
    <t>WE</t>
  </si>
  <si>
    <t>AZ</t>
  </si>
  <si>
    <t>ZA</t>
  </si>
  <si>
    <t>NA</t>
  </si>
  <si>
    <t>MA</t>
  </si>
  <si>
    <t>OC</t>
  </si>
  <si>
    <t>VL</t>
  </si>
  <si>
    <t>Kenia</t>
  </si>
  <si>
    <t>Tadzjikistan</t>
  </si>
  <si>
    <t>Congo (Dem. Rep.)</t>
  </si>
  <si>
    <t>Congo (Republiek)</t>
  </si>
  <si>
    <t>Somalië</t>
  </si>
  <si>
    <t>Kaapverdië</t>
  </si>
  <si>
    <t>Eritrea</t>
  </si>
  <si>
    <t>AZ-TK</t>
  </si>
  <si>
    <t>1. Europa</t>
  </si>
  <si>
    <t>Naf</t>
  </si>
  <si>
    <t>Algemeen totaal</t>
  </si>
  <si>
    <t>Zam</t>
  </si>
  <si>
    <t xml:space="preserve">    West-Europa</t>
  </si>
  <si>
    <t xml:space="preserve">    Oost-Europa</t>
  </si>
  <si>
    <t xml:space="preserve">    Turkije</t>
  </si>
  <si>
    <t xml:space="preserve">    Andere</t>
  </si>
  <si>
    <t xml:space="preserve">    Noord-Afrika</t>
  </si>
  <si>
    <t xml:space="preserve">    Noord-Amerika</t>
  </si>
  <si>
    <t xml:space="preserve">    Midden Amerika</t>
  </si>
  <si>
    <t xml:space="preserve">    Zuid Amerika</t>
  </si>
  <si>
    <t>Continenten naar vreemdeling, Belgwording, vreemdelingen+ 1946-1998, 1999-2010</t>
  </si>
  <si>
    <t>Continent</t>
  </si>
  <si>
    <t>AT</t>
  </si>
  <si>
    <t>Zaf</t>
  </si>
  <si>
    <t>Jemen</t>
  </si>
  <si>
    <t>Republiek Sint Lucie</t>
  </si>
  <si>
    <t>Ver. Arab. Emiraten</t>
  </si>
  <si>
    <t>VSA</t>
  </si>
  <si>
    <t>Formule</t>
  </si>
  <si>
    <t>2010</t>
  </si>
  <si>
    <t>2011</t>
  </si>
  <si>
    <t>Cont.</t>
  </si>
  <si>
    <t>2. Niet-Europa</t>
  </si>
  <si>
    <t xml:space="preserve">    Vl, Onb., restwaarden</t>
  </si>
  <si>
    <t xml:space="preserve">    1. Azië</t>
  </si>
  <si>
    <t xml:space="preserve">    2. Afrika</t>
  </si>
  <si>
    <t xml:space="preserve">    3. Amerika</t>
  </si>
  <si>
    <t>Vreemd-delingen evolutie</t>
  </si>
  <si>
    <t>% evolutie vreemde-lingen</t>
  </si>
  <si>
    <t>% Belgwor-dingen</t>
  </si>
  <si>
    <t>% op de totalen</t>
  </si>
  <si>
    <t>Opper-Volta</t>
  </si>
  <si>
    <t>Jaar</t>
  </si>
  <si>
    <t>Evolutie per jaar</t>
  </si>
  <si>
    <t>Timor Leste</t>
  </si>
  <si>
    <t>Nationa-liteits-code</t>
  </si>
  <si>
    <t>Vreemde-lingen</t>
  </si>
  <si>
    <t>Belgwor-dingen</t>
  </si>
  <si>
    <t>Nieuw-komers per jaar</t>
  </si>
  <si>
    <t>Verschil tav vorig jaar</t>
  </si>
  <si>
    <t>Nieuw-komers</t>
  </si>
  <si>
    <t>Aantal-len</t>
  </si>
  <si>
    <t>% niewko-mers</t>
  </si>
  <si>
    <t>Thaïland</t>
  </si>
  <si>
    <t>% Vreemde-lingenevol. tot 2015</t>
  </si>
  <si>
    <t xml:space="preserve">    4. Oceanië</t>
  </si>
  <si>
    <t>Nieuwkomers</t>
  </si>
  <si>
    <t>Tsjechoslovakije</t>
  </si>
  <si>
    <r>
      <t>Joegosl. (FR)</t>
    </r>
    <r>
      <rPr>
        <b/>
        <sz val="9"/>
        <rFont val="Arial"/>
        <family val="2"/>
      </rPr>
      <t>/Servië</t>
    </r>
  </si>
  <si>
    <t>% Moslims</t>
  </si>
  <si>
    <t>Congo Rep</t>
  </si>
  <si>
    <t>Lichtenstein</t>
  </si>
  <si>
    <t>Macedonie</t>
  </si>
  <si>
    <t>Saoedi Arabie</t>
  </si>
  <si>
    <t>Tschoslwa</t>
  </si>
  <si>
    <t>Servië</t>
  </si>
  <si>
    <t>Rij met land kopieren en plakken op rij 2 van het blad Grafiek 1</t>
  </si>
  <si>
    <t>Nieuwko-mers 1999-2015</t>
  </si>
  <si>
    <t>Onbekend/Andere</t>
  </si>
  <si>
    <t>% Belgwor-ding op vreemd. 01/01</t>
  </si>
  <si>
    <t>% Moslims bij Nieuw-komers</t>
  </si>
  <si>
    <t>op rij 2</t>
  </si>
  <si>
    <t>% Belg-wordin-gen</t>
  </si>
  <si>
    <t>% op Belgwordingen</t>
  </si>
  <si>
    <t>% Belgwordingen op vreemdelingen</t>
  </si>
  <si>
    <t>Top 10 Buitengaanders</t>
  </si>
  <si>
    <t>Ver. Konink.</t>
  </si>
  <si>
    <t xml:space="preserve">    Sub-Saharaans</t>
  </si>
  <si>
    <t>% Moslims op Nieuwkomers 1999-2015</t>
  </si>
  <si>
    <t>Nationaliteiten naar vreemdeling, Belgwording en vreemdelingen+ , 01/01/1999-2017</t>
  </si>
  <si>
    <t>Belgwordin-gen 1999-2016</t>
  </si>
  <si>
    <t>Nieuwko-mers 1999-2016</t>
  </si>
  <si>
    <t>% Belgwor-dingen op totaal</t>
  </si>
  <si>
    <t>% niewko-mers op totaal</t>
  </si>
  <si>
    <t>% evolutie tav vorig jaar</t>
  </si>
  <si>
    <t>West-Europa</t>
  </si>
  <si>
    <t>Oost-Europa</t>
  </si>
  <si>
    <t>Afrika</t>
  </si>
  <si>
    <t>Azie</t>
  </si>
  <si>
    <t>Sub-Conti-nent</t>
  </si>
  <si>
    <t>Am</t>
  </si>
  <si>
    <t>Afr</t>
  </si>
  <si>
    <t>Eur</t>
  </si>
  <si>
    <t>Congo DR</t>
  </si>
  <si>
    <t>Sub-Saharaans</t>
  </si>
  <si>
    <t>Noord-Afrikaans</t>
  </si>
  <si>
    <t>Macedonië</t>
  </si>
  <si>
    <t>Zuid-Amerika</t>
  </si>
  <si>
    <t>Azie zonder SIA</t>
  </si>
  <si>
    <t>Nieuwkomeers</t>
  </si>
  <si>
    <t>Europees</t>
  </si>
  <si>
    <t>Niet-Europees</t>
  </si>
  <si>
    <t>Amerika</t>
  </si>
  <si>
    <t>Oceanie</t>
  </si>
  <si>
    <t>West-Euyrpees</t>
  </si>
  <si>
    <t>Oost-Europees</t>
  </si>
  <si>
    <t>Noord-Afrika</t>
  </si>
  <si>
    <t>Sub-Sahara</t>
  </si>
  <si>
    <t>Andere Azië</t>
  </si>
  <si>
    <t>Oceanië</t>
  </si>
  <si>
    <t>Vreemde-lingen tot 2018</t>
  </si>
  <si>
    <t>Nieuwko-mers 1999-2017</t>
  </si>
  <si>
    <t>% Moslims op Nieuwkomers 1999-2017</t>
  </si>
  <si>
    <t>Belgwordin-gen 1999-2017</t>
  </si>
  <si>
    <t>Micronesia (Federale Staten van)</t>
  </si>
  <si>
    <t>ID Alfa-betisch</t>
  </si>
  <si>
    <t>Totaal</t>
  </si>
  <si>
    <t>Formule subcon-tinent</t>
  </si>
  <si>
    <t>Moslims bij Nieuwkomers 1999-2017</t>
  </si>
  <si>
    <t xml:space="preserve">    Vlucht., Onbekend</t>
  </si>
  <si>
    <t>N=</t>
  </si>
  <si>
    <t>% Nieuwk. moslims 2017 op bev.</t>
  </si>
  <si>
    <t>% Nieuwk. moslims 1999-2017 op bev.</t>
  </si>
  <si>
    <t>Samengetelde gecumuleerde) evolutie</t>
  </si>
  <si>
    <t>(1) Het nieuwkomersaldo is de samentelling van de evolutie bij</t>
  </si>
  <si>
    <t>de vreemdelingen + het aantal Belgwordingen. Door de Belgwording</t>
  </si>
  <si>
    <t>verdwijnen deze vreemdelingen uit de telling van het aantal vreem-</t>
  </si>
  <si>
    <t>delingen. Om de juiste evolutie van het aantal vreemdelingen te</t>
  </si>
  <si>
    <t>kennen moeten dus de Belggeworden vreemdelingen opgeteld</t>
  </si>
  <si>
    <t>worden bij de evolutie van de vreemdelingen tussen jaar N+1 en N.</t>
  </si>
  <si>
    <t>vreemdelingen (immigratie en emigratie) alsmede de geboorten bij</t>
  </si>
  <si>
    <t>reeds in België verblijvende vreemdelingen, alsmede de overlijdens</t>
  </si>
  <si>
    <t>bij de vreemdeling. Tevens worden hierin begrepen de erkenning</t>
  </si>
  <si>
    <t>van vluchtelingen uit het wachtregister alsmede de ambtelijke herin-</t>
  </si>
  <si>
    <t>schrijving van vreemdelingen die in vorige jaren ambtelijk werden</t>
  </si>
  <si>
    <t>uitgeschreven omdat zij na drie politiecontroles niet meer op hun</t>
  </si>
  <si>
    <t>gekende adres verbleven en ook niet elders waren ingeschreven,</t>
  </si>
  <si>
    <t>ook al waren zij volledig verblijfsgerechtigd in België.</t>
  </si>
  <si>
    <t>Vervolg van de voetnoot hierlangs.</t>
  </si>
  <si>
    <t>In het nieuwkomersaldo zijn  begrepen de inkomende en uitgaande</t>
  </si>
  <si>
    <t>Voor de tabellen, zie blad Tabel</t>
  </si>
  <si>
    <t>Nieuwkomers:</t>
  </si>
  <si>
    <t>Belgwording:</t>
  </si>
  <si>
    <t>Rij met land kopieren en plakken op rij 2</t>
  </si>
  <si>
    <t>Evolutie vreemdelingen:</t>
  </si>
  <si>
    <t>Congo Dr</t>
  </si>
  <si>
    <t>Ver. Kon.</t>
  </si>
  <si>
    <t>1999-2017</t>
  </si>
  <si>
    <t>nieuwkomers negatief</t>
  </si>
  <si>
    <t>Nieuwkomers oorlogslanden</t>
  </si>
  <si>
    <t>lingen</t>
  </si>
  <si>
    <t>Vreemdel.</t>
  </si>
  <si>
    <t>wordingen</t>
  </si>
  <si>
    <t>saldo(1)</t>
  </si>
  <si>
    <t>Vreemde-</t>
  </si>
  <si>
    <t>Evolutie</t>
  </si>
  <si>
    <t>Belg-</t>
  </si>
  <si>
    <t>Nieuwkomers-</t>
  </si>
  <si>
    <t>Totaal andere</t>
  </si>
  <si>
    <t>Totaal top 30</t>
  </si>
  <si>
    <t>West-Europees</t>
  </si>
  <si>
    <t>FRJ/Servië</t>
  </si>
  <si>
    <t>Congo (DR)</t>
  </si>
  <si>
    <t>%  Bev.</t>
  </si>
  <si>
    <t>% Nieuwk.</t>
  </si>
  <si>
    <t>Tot. Nieuwkomers</t>
  </si>
  <si>
    <t>% Moslmachtergr.</t>
  </si>
  <si>
    <t>waarvan moslims</t>
  </si>
  <si>
    <t>Oorlogslanden</t>
  </si>
  <si>
    <t>Ander</t>
  </si>
  <si>
    <t>Transmigratie</t>
  </si>
  <si>
    <t>Oorlogslanden en ander</t>
  </si>
  <si>
    <t>% uit oorlogslanden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</si>
</sst>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000%"/>
    <numFmt numFmtId="166" formatCode="0.000%"/>
  </numFmts>
  <fonts count="13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2">
    <xf numFmtId="0" fontId="0" fillId="0" borderId="0" xfId="0"/>
    <xf numFmtId="3" fontId="2" fillId="2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/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/>
    <xf numFmtId="3" fontId="4" fillId="2" borderId="0" xfId="0" applyNumberFormat="1" applyFont="1" applyFill="1" applyBorder="1" applyAlignment="1"/>
    <xf numFmtId="3" fontId="5" fillId="2" borderId="0" xfId="0" applyNumberFormat="1" applyFont="1" applyFill="1" applyBorder="1" applyAlignment="1"/>
    <xf numFmtId="3" fontId="3" fillId="2" borderId="0" xfId="0" applyNumberFormat="1" applyFont="1" applyFill="1"/>
    <xf numFmtId="3" fontId="3" fillId="2" borderId="0" xfId="0" applyNumberFormat="1" applyFont="1" applyFill="1" applyBorder="1" applyAlignment="1"/>
    <xf numFmtId="3" fontId="3" fillId="2" borderId="0" xfId="0" applyNumberFormat="1" applyFont="1" applyFill="1" applyBorder="1"/>
    <xf numFmtId="3" fontId="2" fillId="2" borderId="1" xfId="0" applyNumberFormat="1" applyFont="1" applyFill="1" applyBorder="1"/>
    <xf numFmtId="3" fontId="2" fillId="2" borderId="2" xfId="0" applyNumberFormat="1" applyFont="1" applyFill="1" applyBorder="1"/>
    <xf numFmtId="1" fontId="2" fillId="2" borderId="1" xfId="0" applyNumberFormat="1" applyFont="1" applyFill="1" applyBorder="1" applyAlignment="1">
      <alignment horizontal="left" vertical="top" wrapText="1"/>
    </xf>
    <xf numFmtId="1" fontId="2" fillId="2" borderId="2" xfId="0" applyNumberFormat="1" applyFont="1" applyFill="1" applyBorder="1" applyAlignment="1">
      <alignment horizontal="left" vertical="top" wrapText="1"/>
    </xf>
    <xf numFmtId="3" fontId="3" fillId="2" borderId="3" xfId="0" applyNumberFormat="1" applyFont="1" applyFill="1" applyBorder="1" applyAlignment="1">
      <alignment horizontal="right"/>
    </xf>
    <xf numFmtId="3" fontId="5" fillId="2" borderId="0" xfId="0" applyNumberFormat="1" applyFont="1" applyFill="1" applyBorder="1"/>
    <xf numFmtId="3" fontId="2" fillId="2" borderId="4" xfId="0" applyNumberFormat="1" applyFont="1" applyFill="1" applyBorder="1"/>
    <xf numFmtId="0" fontId="2" fillId="2" borderId="5" xfId="0" applyFont="1" applyFill="1" applyBorder="1" applyAlignment="1">
      <alignment horizontal="left" vertical="top" wrapText="1"/>
    </xf>
    <xf numFmtId="3" fontId="2" fillId="2" borderId="2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3" fontId="4" fillId="2" borderId="0" xfId="0" applyNumberFormat="1" applyFont="1" applyFill="1" applyBorder="1"/>
    <xf numFmtId="10" fontId="2" fillId="2" borderId="4" xfId="0" applyNumberFormat="1" applyFont="1" applyFill="1" applyBorder="1"/>
    <xf numFmtId="10" fontId="2" fillId="2" borderId="0" xfId="0" applyNumberFormat="1" applyFont="1" applyFill="1" applyBorder="1"/>
    <xf numFmtId="10" fontId="2" fillId="2" borderId="1" xfId="0" applyNumberFormat="1" applyFont="1" applyFill="1" applyBorder="1"/>
    <xf numFmtId="3" fontId="2" fillId="2" borderId="4" xfId="0" applyNumberFormat="1" applyFont="1" applyFill="1" applyBorder="1" applyAlignment="1"/>
    <xf numFmtId="0" fontId="2" fillId="2" borderId="5" xfId="0" applyFont="1" applyFill="1" applyBorder="1"/>
    <xf numFmtId="3" fontId="2" fillId="2" borderId="6" xfId="0" applyNumberFormat="1" applyFont="1" applyFill="1" applyBorder="1"/>
    <xf numFmtId="10" fontId="2" fillId="2" borderId="6" xfId="0" applyNumberFormat="1" applyFont="1" applyFill="1" applyBorder="1"/>
    <xf numFmtId="3" fontId="2" fillId="2" borderId="7" xfId="0" applyNumberFormat="1" applyFont="1" applyFill="1" applyBorder="1"/>
    <xf numFmtId="0" fontId="2" fillId="2" borderId="1" xfId="0" applyFont="1" applyFill="1" applyBorder="1"/>
    <xf numFmtId="0" fontId="3" fillId="2" borderId="8" xfId="0" applyFont="1" applyFill="1" applyBorder="1"/>
    <xf numFmtId="0" fontId="3" fillId="2" borderId="6" xfId="0" applyFont="1" applyFill="1" applyBorder="1"/>
    <xf numFmtId="0" fontId="3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/>
    <xf numFmtId="164" fontId="2" fillId="2" borderId="6" xfId="0" applyNumberFormat="1" applyFont="1" applyFill="1" applyBorder="1"/>
    <xf numFmtId="0" fontId="2" fillId="2" borderId="4" xfId="0" applyFont="1" applyFill="1" applyBorder="1" applyAlignment="1">
      <alignment horizontal="center"/>
    </xf>
    <xf numFmtId="0" fontId="3" fillId="2" borderId="0" xfId="0" applyFont="1" applyFill="1"/>
    <xf numFmtId="3" fontId="2" fillId="2" borderId="5" xfId="0" applyNumberFormat="1" applyFont="1" applyFill="1" applyBorder="1"/>
    <xf numFmtId="3" fontId="2" fillId="2" borderId="2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49" fontId="2" fillId="2" borderId="4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/>
    <xf numFmtId="0" fontId="3" fillId="2" borderId="0" xfId="0" applyFont="1" applyFill="1" applyBorder="1"/>
    <xf numFmtId="49" fontId="2" fillId="2" borderId="0" xfId="0" applyNumberFormat="1" applyFont="1" applyFill="1" applyBorder="1"/>
    <xf numFmtId="0" fontId="2" fillId="2" borderId="0" xfId="0" applyFont="1" applyFill="1" applyBorder="1" applyAlignment="1"/>
    <xf numFmtId="0" fontId="3" fillId="2" borderId="3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/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3" fontId="2" fillId="2" borderId="5" xfId="0" applyNumberFormat="1" applyFont="1" applyFill="1" applyBorder="1" applyAlignment="1">
      <alignment horizontal="right"/>
    </xf>
    <xf numFmtId="1" fontId="2" fillId="2" borderId="2" xfId="0" applyNumberFormat="1" applyFont="1" applyFill="1" applyBorder="1" applyAlignment="1">
      <alignment horizontal="center" vertical="top" wrapText="1"/>
    </xf>
    <xf numFmtId="3" fontId="3" fillId="2" borderId="4" xfId="0" applyNumberFormat="1" applyFont="1" applyFill="1" applyBorder="1"/>
    <xf numFmtId="0" fontId="3" fillId="2" borderId="1" xfId="0" applyFont="1" applyFill="1" applyBorder="1" applyAlignment="1">
      <alignment horizontal="center"/>
    </xf>
    <xf numFmtId="3" fontId="3" fillId="2" borderId="4" xfId="0" applyNumberFormat="1" applyFont="1" applyFill="1" applyBorder="1" applyAlignment="1"/>
    <xf numFmtId="3" fontId="4" fillId="2" borderId="4" xfId="0" applyNumberFormat="1" applyFont="1" applyFill="1" applyBorder="1"/>
    <xf numFmtId="10" fontId="3" fillId="2" borderId="4" xfId="0" applyNumberFormat="1" applyFont="1" applyFill="1" applyBorder="1"/>
    <xf numFmtId="49" fontId="7" fillId="2" borderId="0" xfId="0" applyNumberFormat="1" applyFont="1" applyFill="1" applyBorder="1"/>
    <xf numFmtId="1" fontId="2" fillId="2" borderId="10" xfId="0" applyNumberFormat="1" applyFont="1" applyFill="1" applyBorder="1" applyAlignment="1">
      <alignment horizontal="left" vertical="top" wrapText="1"/>
    </xf>
    <xf numFmtId="3" fontId="3" fillId="2" borderId="3" xfId="0" applyNumberFormat="1" applyFont="1" applyFill="1" applyBorder="1"/>
    <xf numFmtId="3" fontId="3" fillId="2" borderId="11" xfId="0" applyNumberFormat="1" applyFont="1" applyFill="1" applyBorder="1"/>
    <xf numFmtId="3" fontId="3" fillId="2" borderId="3" xfId="0" applyNumberFormat="1" applyFont="1" applyFill="1" applyBorder="1" applyAlignment="1"/>
    <xf numFmtId="3" fontId="4" fillId="2" borderId="3" xfId="0" applyNumberFormat="1" applyFont="1" applyFill="1" applyBorder="1"/>
    <xf numFmtId="164" fontId="3" fillId="2" borderId="4" xfId="0" applyNumberFormat="1" applyFont="1" applyFill="1" applyBorder="1"/>
    <xf numFmtId="164" fontId="3" fillId="2" borderId="11" xfId="0" applyNumberFormat="1" applyFont="1" applyFill="1" applyBorder="1"/>
    <xf numFmtId="0" fontId="3" fillId="2" borderId="2" xfId="0" applyFont="1" applyFill="1" applyBorder="1" applyAlignment="1">
      <alignment horizontal="center" wrapText="1"/>
    </xf>
    <xf numFmtId="10" fontId="3" fillId="2" borderId="0" xfId="0" applyNumberFormat="1" applyFont="1" applyFill="1" applyBorder="1"/>
    <xf numFmtId="3" fontId="2" fillId="2" borderId="3" xfId="0" applyNumberFormat="1" applyFont="1" applyFill="1" applyBorder="1" applyAlignment="1"/>
    <xf numFmtId="3" fontId="2" fillId="2" borderId="3" xfId="0" applyNumberFormat="1" applyFont="1" applyFill="1" applyBorder="1"/>
    <xf numFmtId="3" fontId="7" fillId="2" borderId="3" xfId="0" applyNumberFormat="1" applyFont="1" applyFill="1" applyBorder="1"/>
    <xf numFmtId="49" fontId="8" fillId="2" borderId="0" xfId="0" applyNumberFormat="1" applyFont="1" applyFill="1"/>
    <xf numFmtId="1" fontId="2" fillId="2" borderId="4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top" wrapText="1"/>
    </xf>
    <xf numFmtId="1" fontId="2" fillId="2" borderId="3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0" fontId="3" fillId="2" borderId="2" xfId="0" applyFont="1" applyFill="1" applyBorder="1"/>
    <xf numFmtId="0" fontId="3" fillId="2" borderId="10" xfId="0" applyFont="1" applyFill="1" applyBorder="1"/>
    <xf numFmtId="3" fontId="3" fillId="2" borderId="8" xfId="0" applyNumberFormat="1" applyFont="1" applyFill="1" applyBorder="1"/>
    <xf numFmtId="3" fontId="3" fillId="2" borderId="9" xfId="0" applyNumberFormat="1" applyFont="1" applyFill="1" applyBorder="1"/>
    <xf numFmtId="3" fontId="2" fillId="2" borderId="8" xfId="0" applyNumberFormat="1" applyFont="1" applyFill="1" applyBorder="1"/>
    <xf numFmtId="3" fontId="3" fillId="2" borderId="13" xfId="0" applyNumberFormat="1" applyFont="1" applyFill="1" applyBorder="1"/>
    <xf numFmtId="1" fontId="9" fillId="2" borderId="2" xfId="0" applyNumberFormat="1" applyFont="1" applyFill="1" applyBorder="1" applyAlignment="1">
      <alignment horizontal="left" vertical="top" wrapText="1"/>
    </xf>
    <xf numFmtId="3" fontId="10" fillId="2" borderId="0" xfId="0" applyNumberFormat="1" applyFont="1" applyFill="1" applyBorder="1"/>
    <xf numFmtId="3" fontId="10" fillId="2" borderId="0" xfId="0" applyNumberFormat="1" applyFont="1" applyFill="1" applyBorder="1" applyAlignment="1"/>
    <xf numFmtId="3" fontId="11" fillId="2" borderId="0" xfId="0" applyNumberFormat="1" applyFont="1" applyFill="1" applyBorder="1"/>
    <xf numFmtId="3" fontId="10" fillId="2" borderId="0" xfId="0" applyNumberFormat="1" applyFont="1" applyFill="1"/>
    <xf numFmtId="3" fontId="9" fillId="2" borderId="2" xfId="0" applyNumberFormat="1" applyFont="1" applyFill="1" applyBorder="1"/>
    <xf numFmtId="3" fontId="9" fillId="2" borderId="0" xfId="0" applyNumberFormat="1" applyFont="1" applyFill="1" applyBorder="1"/>
    <xf numFmtId="0" fontId="9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3" fontId="9" fillId="2" borderId="7" xfId="0" applyNumberFormat="1" applyFont="1" applyFill="1" applyBorder="1"/>
    <xf numFmtId="3" fontId="2" fillId="2" borderId="13" xfId="0" applyNumberFormat="1" applyFont="1" applyFill="1" applyBorder="1"/>
    <xf numFmtId="0" fontId="6" fillId="3" borderId="2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/>
    </xf>
    <xf numFmtId="0" fontId="0" fillId="0" borderId="7" xfId="0" applyBorder="1" applyAlignment="1"/>
    <xf numFmtId="0" fontId="8" fillId="0" borderId="7" xfId="0" applyFont="1" applyBorder="1" applyAlignment="1"/>
    <xf numFmtId="0" fontId="3" fillId="2" borderId="12" xfId="0" applyFont="1" applyFill="1" applyBorder="1" applyAlignment="1">
      <alignment horizontal="center"/>
    </xf>
    <xf numFmtId="164" fontId="2" fillId="2" borderId="10" xfId="0" applyNumberFormat="1" applyFont="1" applyFill="1" applyBorder="1"/>
    <xf numFmtId="164" fontId="2" fillId="2" borderId="14" xfId="0" applyNumberFormat="1" applyFont="1" applyFill="1" applyBorder="1"/>
    <xf numFmtId="164" fontId="2" fillId="2" borderId="2" xfId="0" applyNumberFormat="1" applyFont="1" applyFill="1" applyBorder="1"/>
    <xf numFmtId="164" fontId="3" fillId="2" borderId="0" xfId="0" applyNumberFormat="1" applyFont="1" applyFill="1"/>
    <xf numFmtId="9" fontId="3" fillId="2" borderId="3" xfId="0" applyNumberFormat="1" applyFont="1" applyFill="1" applyBorder="1" applyAlignment="1">
      <alignment horizontal="right"/>
    </xf>
    <xf numFmtId="9" fontId="3" fillId="2" borderId="0" xfId="0" applyNumberFormat="1" applyFont="1" applyFill="1"/>
    <xf numFmtId="0" fontId="0" fillId="2" borderId="0" xfId="0" applyFill="1"/>
    <xf numFmtId="49" fontId="2" fillId="2" borderId="0" xfId="0" applyNumberFormat="1" applyFont="1" applyFill="1"/>
    <xf numFmtId="0" fontId="2" fillId="2" borderId="13" xfId="0" applyFont="1" applyFill="1" applyBorder="1" applyAlignment="1">
      <alignment horizontal="center"/>
    </xf>
    <xf numFmtId="164" fontId="3" fillId="2" borderId="0" xfId="0" applyNumberFormat="1" applyFont="1" applyFill="1" applyBorder="1"/>
    <xf numFmtId="164" fontId="2" fillId="2" borderId="7" xfId="0" applyNumberFormat="1" applyFont="1" applyFill="1" applyBorder="1"/>
    <xf numFmtId="164" fontId="2" fillId="2" borderId="5" xfId="0" applyNumberFormat="1" applyFont="1" applyFill="1" applyBorder="1"/>
    <xf numFmtId="3" fontId="2" fillId="0" borderId="1" xfId="0" applyNumberFormat="1" applyFont="1" applyFill="1" applyBorder="1"/>
    <xf numFmtId="3" fontId="3" fillId="0" borderId="4" xfId="0" applyNumberFormat="1" applyFont="1" applyFill="1" applyBorder="1"/>
    <xf numFmtId="3" fontId="2" fillId="0" borderId="6" xfId="0" applyNumberFormat="1" applyFont="1" applyFill="1" applyBorder="1"/>
    <xf numFmtId="3" fontId="2" fillId="2" borderId="10" xfId="0" applyNumberFormat="1" applyFont="1" applyFill="1" applyBorder="1"/>
    <xf numFmtId="3" fontId="2" fillId="2" borderId="2" xfId="0" applyNumberFormat="1" applyFont="1" applyFill="1" applyBorder="1" applyAlignment="1"/>
    <xf numFmtId="49" fontId="8" fillId="2" borderId="0" xfId="0" applyNumberFormat="1" applyFont="1" applyFill="1" applyBorder="1"/>
    <xf numFmtId="1" fontId="3" fillId="2" borderId="5" xfId="0" applyNumberFormat="1" applyFont="1" applyFill="1" applyBorder="1" applyAlignment="1">
      <alignment horizontal="left" vertical="top" wrapText="1"/>
    </xf>
    <xf numFmtId="1" fontId="3" fillId="2" borderId="2" xfId="0" applyNumberFormat="1" applyFont="1" applyFill="1" applyBorder="1" applyAlignment="1">
      <alignment horizontal="left" vertical="top" wrapText="1"/>
    </xf>
    <xf numFmtId="1" fontId="3" fillId="2" borderId="10" xfId="0" applyNumberFormat="1" applyFont="1" applyFill="1" applyBorder="1" applyAlignment="1">
      <alignment horizontal="left" vertical="top" wrapText="1"/>
    </xf>
    <xf numFmtId="0" fontId="8" fillId="2" borderId="0" xfId="0" applyFont="1" applyFill="1"/>
    <xf numFmtId="49" fontId="2" fillId="2" borderId="4" xfId="0" applyNumberFormat="1" applyFont="1" applyFill="1" applyBorder="1"/>
    <xf numFmtId="49" fontId="2" fillId="2" borderId="4" xfId="0" applyNumberFormat="1" applyFont="1" applyFill="1" applyBorder="1" applyAlignment="1"/>
    <xf numFmtId="0" fontId="2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left"/>
    </xf>
    <xf numFmtId="0" fontId="3" fillId="2" borderId="5" xfId="0" applyFont="1" applyFill="1" applyBorder="1"/>
    <xf numFmtId="3" fontId="2" fillId="2" borderId="10" xfId="0" applyNumberFormat="1" applyFont="1" applyFill="1" applyBorder="1" applyAlignment="1">
      <alignment horizontal="right"/>
    </xf>
    <xf numFmtId="10" fontId="2" fillId="2" borderId="4" xfId="0" applyNumberFormat="1" applyFont="1" applyFill="1" applyBorder="1" applyAlignment="1">
      <alignment vertical="top" wrapText="1"/>
    </xf>
    <xf numFmtId="10" fontId="2" fillId="2" borderId="4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0" fillId="2" borderId="0" xfId="0" applyFill="1" applyBorder="1"/>
    <xf numFmtId="1" fontId="2" fillId="2" borderId="0" xfId="0" applyNumberFormat="1" applyFont="1" applyFill="1" applyBorder="1" applyAlignment="1">
      <alignment horizontal="left" vertical="top" wrapText="1"/>
    </xf>
    <xf numFmtId="164" fontId="2" fillId="2" borderId="0" xfId="0" applyNumberFormat="1" applyFont="1" applyFill="1" applyBorder="1"/>
    <xf numFmtId="0" fontId="8" fillId="2" borderId="0" xfId="0" applyFont="1" applyFill="1" applyBorder="1"/>
    <xf numFmtId="3" fontId="2" fillId="0" borderId="0" xfId="0" applyNumberFormat="1" applyFont="1" applyFill="1" applyBorder="1"/>
    <xf numFmtId="3" fontId="3" fillId="0" borderId="0" xfId="0" applyNumberFormat="1" applyFont="1" applyFill="1" applyBorder="1"/>
    <xf numFmtId="0" fontId="3" fillId="2" borderId="1" xfId="0" applyFont="1" applyFill="1" applyBorder="1"/>
    <xf numFmtId="0" fontId="0" fillId="4" borderId="0" xfId="0" applyFill="1"/>
    <xf numFmtId="3" fontId="3" fillId="2" borderId="11" xfId="0" applyNumberFormat="1" applyFont="1" applyFill="1" applyBorder="1" applyAlignment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" fontId="3" fillId="2" borderId="0" xfId="0" applyNumberFormat="1" applyFont="1" applyFill="1" applyBorder="1" applyAlignment="1">
      <alignment horizontal="right" vertical="top" wrapText="1"/>
    </xf>
    <xf numFmtId="3" fontId="2" fillId="2" borderId="0" xfId="0" applyNumberFormat="1" applyFont="1" applyFill="1" applyBorder="1" applyAlignment="1">
      <alignment horizontal="left"/>
    </xf>
    <xf numFmtId="3" fontId="2" fillId="2" borderId="4" xfId="0" applyNumberFormat="1" applyFont="1" applyFill="1" applyBorder="1" applyAlignment="1">
      <alignment horizontal="center"/>
    </xf>
    <xf numFmtId="49" fontId="2" fillId="2" borderId="8" xfId="0" applyNumberFormat="1" applyFont="1" applyFill="1" applyBorder="1"/>
    <xf numFmtId="49" fontId="2" fillId="2" borderId="1" xfId="0" applyNumberFormat="1" applyFont="1" applyFill="1" applyBorder="1"/>
    <xf numFmtId="3" fontId="7" fillId="2" borderId="0" xfId="0" applyNumberFormat="1" applyFont="1" applyFill="1" applyBorder="1"/>
    <xf numFmtId="9" fontId="2" fillId="2" borderId="0" xfId="0" applyNumberFormat="1" applyFont="1" applyFill="1" applyBorder="1"/>
    <xf numFmtId="164" fontId="2" fillId="0" borderId="0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 wrapText="1"/>
    </xf>
    <xf numFmtId="10" fontId="3" fillId="2" borderId="0" xfId="0" applyNumberFormat="1" applyFont="1" applyFill="1"/>
    <xf numFmtId="10" fontId="2" fillId="2" borderId="1" xfId="0" applyNumberFormat="1" applyFont="1" applyFill="1" applyBorder="1" applyAlignment="1">
      <alignment horizontal="left" vertical="top" wrapText="1"/>
    </xf>
    <xf numFmtId="10" fontId="2" fillId="0" borderId="1" xfId="0" applyNumberFormat="1" applyFont="1" applyFill="1" applyBorder="1"/>
    <xf numFmtId="10" fontId="3" fillId="2" borderId="10" xfId="0" applyNumberFormat="1" applyFont="1" applyFill="1" applyBorder="1"/>
    <xf numFmtId="0" fontId="2" fillId="2" borderId="2" xfId="0" applyFont="1" applyFill="1" applyBorder="1"/>
    <xf numFmtId="165" fontId="2" fillId="2" borderId="1" xfId="0" applyNumberFormat="1" applyFont="1" applyFill="1" applyBorder="1"/>
    <xf numFmtId="165" fontId="3" fillId="2" borderId="4" xfId="0" applyNumberFormat="1" applyFont="1" applyFill="1" applyBorder="1"/>
    <xf numFmtId="10" fontId="2" fillId="2" borderId="1" xfId="0" applyNumberFormat="1" applyFont="1" applyFill="1" applyBorder="1" applyAlignment="1">
      <alignment horizontal="right"/>
    </xf>
    <xf numFmtId="49" fontId="8" fillId="4" borderId="0" xfId="0" applyNumberFormat="1" applyFont="1" applyFill="1"/>
    <xf numFmtId="3" fontId="3" fillId="2" borderId="6" xfId="0" applyNumberFormat="1" applyFont="1" applyFill="1" applyBorder="1"/>
    <xf numFmtId="3" fontId="3" fillId="2" borderId="7" xfId="0" applyNumberFormat="1" applyFont="1" applyFill="1" applyBorder="1"/>
    <xf numFmtId="0" fontId="8" fillId="4" borderId="0" xfId="0" applyFont="1" applyFill="1" applyBorder="1" applyAlignment="1">
      <alignment horizontal="center"/>
    </xf>
    <xf numFmtId="0" fontId="0" fillId="4" borderId="0" xfId="0" applyFill="1" applyBorder="1"/>
    <xf numFmtId="3" fontId="0" fillId="4" borderId="0" xfId="0" applyNumberFormat="1" applyFill="1" applyBorder="1"/>
    <xf numFmtId="0" fontId="0" fillId="4" borderId="0" xfId="0" applyFill="1" applyAlignment="1">
      <alignment vertical="top" wrapText="1"/>
    </xf>
    <xf numFmtId="0" fontId="12" fillId="4" borderId="0" xfId="0" applyFont="1" applyFill="1"/>
    <xf numFmtId="0" fontId="2" fillId="5" borderId="2" xfId="0" applyFont="1" applyFill="1" applyBorder="1"/>
    <xf numFmtId="0" fontId="2" fillId="5" borderId="10" xfId="0" applyFont="1" applyFill="1" applyBorder="1"/>
    <xf numFmtId="10" fontId="2" fillId="2" borderId="5" xfId="0" applyNumberFormat="1" applyFont="1" applyFill="1" applyBorder="1"/>
    <xf numFmtId="3" fontId="2" fillId="2" borderId="5" xfId="0" applyNumberFormat="1" applyFont="1" applyFill="1" applyBorder="1" applyAlignment="1"/>
    <xf numFmtId="10" fontId="2" fillId="2" borderId="2" xfId="0" applyNumberFormat="1" applyFont="1" applyFill="1" applyBorder="1"/>
    <xf numFmtId="49" fontId="2" fillId="2" borderId="1" xfId="0" applyNumberFormat="1" applyFont="1" applyFill="1" applyBorder="1" applyAlignment="1"/>
    <xf numFmtId="0" fontId="12" fillId="2" borderId="0" xfId="0" applyFont="1" applyFill="1"/>
    <xf numFmtId="3" fontId="8" fillId="2" borderId="0" xfId="0" applyNumberFormat="1" applyFont="1" applyFill="1" applyAlignment="1">
      <alignment horizontal="left"/>
    </xf>
    <xf numFmtId="0" fontId="2" fillId="4" borderId="0" xfId="0" applyFont="1" applyFill="1" applyBorder="1"/>
    <xf numFmtId="0" fontId="12" fillId="2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49" fontId="2" fillId="2" borderId="3" xfId="0" applyNumberFormat="1" applyFont="1" applyFill="1" applyBorder="1"/>
    <xf numFmtId="49" fontId="2" fillId="2" borderId="3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3" xfId="0" applyFont="1" applyFill="1" applyBorder="1"/>
    <xf numFmtId="49" fontId="2" fillId="2" borderId="13" xfId="0" applyNumberFormat="1" applyFont="1" applyFill="1" applyBorder="1"/>
    <xf numFmtId="3" fontId="2" fillId="2" borderId="4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horizontal="right"/>
    </xf>
    <xf numFmtId="3" fontId="8" fillId="2" borderId="0" xfId="0" applyNumberFormat="1" applyFont="1" applyFill="1" applyBorder="1"/>
    <xf numFmtId="3" fontId="0" fillId="2" borderId="0" xfId="0" applyNumberFormat="1" applyFill="1" applyBorder="1"/>
    <xf numFmtId="3" fontId="2" fillId="2" borderId="0" xfId="0" applyNumberFormat="1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49" fontId="2" fillId="2" borderId="9" xfId="0" applyNumberFormat="1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49" fontId="2" fillId="2" borderId="5" xfId="0" applyNumberFormat="1" applyFont="1" applyFill="1" applyBorder="1"/>
    <xf numFmtId="3" fontId="2" fillId="2" borderId="1" xfId="0" applyNumberFormat="1" applyFont="1" applyFill="1" applyBorder="1" applyAlignment="1">
      <alignment horizontal="right"/>
    </xf>
    <xf numFmtId="1" fontId="3" fillId="2" borderId="0" xfId="0" applyNumberFormat="1" applyFont="1" applyFill="1" applyBorder="1"/>
    <xf numFmtId="0" fontId="12" fillId="2" borderId="0" xfId="0" applyFont="1" applyFill="1" applyBorder="1"/>
    <xf numFmtId="3" fontId="3" fillId="2" borderId="0" xfId="0" applyNumberFormat="1" applyFont="1" applyFill="1" applyBorder="1" applyAlignment="1">
      <alignment horizontal="left"/>
    </xf>
    <xf numFmtId="3" fontId="2" fillId="2" borderId="13" xfId="0" applyNumberFormat="1" applyFont="1" applyFill="1" applyBorder="1" applyAlignment="1">
      <alignment horizontal="right"/>
    </xf>
    <xf numFmtId="0" fontId="0" fillId="4" borderId="0" xfId="0" applyFill="1" applyAlignment="1">
      <alignment horizontal="right"/>
    </xf>
    <xf numFmtId="3" fontId="2" fillId="2" borderId="3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9" fontId="2" fillId="2" borderId="1" xfId="0" applyNumberFormat="1" applyFont="1" applyFill="1" applyBorder="1"/>
    <xf numFmtId="9" fontId="2" fillId="2" borderId="1" xfId="0" applyNumberFormat="1" applyFont="1" applyFill="1" applyBorder="1" applyAlignment="1">
      <alignment horizontal="right"/>
    </xf>
    <xf numFmtId="9" fontId="2" fillId="2" borderId="6" xfId="0" applyNumberFormat="1" applyFont="1" applyFill="1" applyBorder="1"/>
    <xf numFmtId="9" fontId="2" fillId="2" borderId="6" xfId="0" applyNumberFormat="1" applyFont="1" applyFill="1" applyBorder="1" applyAlignment="1">
      <alignment horizontal="right"/>
    </xf>
    <xf numFmtId="166" fontId="2" fillId="2" borderId="4" xfId="0" applyNumberFormat="1" applyFont="1" applyFill="1" applyBorder="1"/>
    <xf numFmtId="166" fontId="2" fillId="2" borderId="4" xfId="0" applyNumberFormat="1" applyFont="1" applyFill="1" applyBorder="1" applyAlignment="1">
      <alignment horizontal="right"/>
    </xf>
    <xf numFmtId="10" fontId="2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0" fontId="2" fillId="2" borderId="7" xfId="0" applyNumberFormat="1" applyFont="1" applyFill="1" applyBorder="1" applyAlignment="1">
      <alignment horizontal="center" vertical="center"/>
    </xf>
    <xf numFmtId="10" fontId="2" fillId="2" borderId="6" xfId="0" applyNumberFormat="1" applyFont="1" applyFill="1" applyBorder="1" applyAlignment="1">
      <alignment horizontal="center" vertical="center"/>
    </xf>
    <xf numFmtId="3" fontId="0" fillId="2" borderId="0" xfId="0" applyNumberFormat="1" applyFill="1"/>
    <xf numFmtId="164" fontId="2" fillId="2" borderId="0" xfId="0" applyNumberFormat="1" applyFont="1" applyFill="1" applyBorder="1" applyAlignment="1">
      <alignment horizontal="right" vertical="top" wrapText="1"/>
    </xf>
    <xf numFmtId="164" fontId="2" fillId="2" borderId="0" xfId="0" applyNumberFormat="1" applyFont="1" applyFill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0" fillId="0" borderId="12" xfId="0" applyBorder="1" applyAlignment="1"/>
    <xf numFmtId="0" fontId="0" fillId="0" borderId="15" xfId="0" applyBorder="1" applyAlignment="1"/>
    <xf numFmtId="0" fontId="2" fillId="0" borderId="5" xfId="0" applyFont="1" applyBorder="1" applyAlignment="1">
      <alignment horizontal="center"/>
    </xf>
    <xf numFmtId="0" fontId="0" fillId="0" borderId="2" xfId="0" applyBorder="1" applyAlignment="1"/>
    <xf numFmtId="0" fontId="0" fillId="0" borderId="10" xfId="0" applyBorder="1" applyAlignment="1"/>
    <xf numFmtId="3" fontId="2" fillId="2" borderId="5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2" borderId="8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3" borderId="5" xfId="0" applyFont="1" applyFill="1" applyBorder="1" applyAlignment="1"/>
    <xf numFmtId="0" fontId="8" fillId="3" borderId="2" xfId="0" applyFont="1" applyFill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Nieuwkomers enkele moslimlanden 1999-2017</a:t>
            </a:r>
          </a:p>
        </c:rich>
      </c:tx>
      <c:layout>
        <c:manualLayout>
          <c:xMode val="edge"/>
          <c:yMode val="edge"/>
          <c:x val="0.10844044775301964"/>
          <c:y val="4.0462427745664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75447922873465"/>
          <c:y val="0.17630082683349163"/>
          <c:w val="0.81219951434405402"/>
          <c:h val="0.61560780517268388"/>
        </c:manualLayout>
      </c:layout>
      <c:lineChart>
        <c:grouping val="standard"/>
        <c:varyColors val="0"/>
        <c:ser>
          <c:idx val="9"/>
          <c:order val="0"/>
          <c:tx>
            <c:v>Marokko</c:v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Continent!$AC$217:$AU$217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 formatCode="General">
                  <c:v>2017</c:v>
                </c:pt>
              </c:numCache>
            </c:numRef>
          </c:cat>
          <c:val>
            <c:numRef>
              <c:f>'Top-7'!$AI$7:$BA$7</c:f>
              <c:numCache>
                <c:formatCode>#,##0</c:formatCode>
                <c:ptCount val="19"/>
                <c:pt idx="0">
                  <c:v>6035</c:v>
                </c:pt>
                <c:pt idx="1">
                  <c:v>6752</c:v>
                </c:pt>
                <c:pt idx="2">
                  <c:v>7835</c:v>
                </c:pt>
                <c:pt idx="3">
                  <c:v>8816</c:v>
                </c:pt>
                <c:pt idx="4">
                  <c:v>8695</c:v>
                </c:pt>
                <c:pt idx="5">
                  <c:v>8220</c:v>
                </c:pt>
                <c:pt idx="6">
                  <c:v>7299</c:v>
                </c:pt>
                <c:pt idx="7">
                  <c:v>7731</c:v>
                </c:pt>
                <c:pt idx="8">
                  <c:v>8003</c:v>
                </c:pt>
                <c:pt idx="9">
                  <c:v>7986</c:v>
                </c:pt>
                <c:pt idx="10">
                  <c:v>9436</c:v>
                </c:pt>
                <c:pt idx="11">
                  <c:v>10172</c:v>
                </c:pt>
                <c:pt idx="12">
                  <c:v>8354</c:v>
                </c:pt>
                <c:pt idx="13">
                  <c:v>5095</c:v>
                </c:pt>
                <c:pt idx="14">
                  <c:v>3376</c:v>
                </c:pt>
                <c:pt idx="15">
                  <c:v>3697</c:v>
                </c:pt>
                <c:pt idx="16">
                  <c:v>3978</c:v>
                </c:pt>
                <c:pt idx="17">
                  <c:v>3765</c:v>
                </c:pt>
                <c:pt idx="18">
                  <c:v>3713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A8-4647-BD15-1E099C634D4D}"/>
            </c:ext>
          </c:extLst>
        </c:ser>
        <c:ser>
          <c:idx val="10"/>
          <c:order val="1"/>
          <c:tx>
            <c:v>Turkije</c:v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Continent!$AC$217:$AU$217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 formatCode="General">
                  <c:v>2017</c:v>
                </c:pt>
              </c:numCache>
            </c:numRef>
          </c:cat>
          <c:val>
            <c:numRef>
              <c:f>'Top-7'!$AI$19:$BA$19</c:f>
              <c:numCache>
                <c:formatCode>#,##0</c:formatCode>
                <c:ptCount val="19"/>
                <c:pt idx="0">
                  <c:v>2687</c:v>
                </c:pt>
                <c:pt idx="1">
                  <c:v>3245</c:v>
                </c:pt>
                <c:pt idx="2">
                  <c:v>3418</c:v>
                </c:pt>
                <c:pt idx="3">
                  <c:v>4061</c:v>
                </c:pt>
                <c:pt idx="4">
                  <c:v>3802</c:v>
                </c:pt>
                <c:pt idx="5">
                  <c:v>2954</c:v>
                </c:pt>
                <c:pt idx="6">
                  <c:v>3324</c:v>
                </c:pt>
                <c:pt idx="7">
                  <c:v>2961</c:v>
                </c:pt>
                <c:pt idx="8">
                  <c:v>3111</c:v>
                </c:pt>
                <c:pt idx="9">
                  <c:v>2792</c:v>
                </c:pt>
                <c:pt idx="10">
                  <c:v>2750</c:v>
                </c:pt>
                <c:pt idx="11">
                  <c:v>3037</c:v>
                </c:pt>
                <c:pt idx="12">
                  <c:v>1961</c:v>
                </c:pt>
                <c:pt idx="13">
                  <c:v>1076</c:v>
                </c:pt>
                <c:pt idx="14">
                  <c:v>709</c:v>
                </c:pt>
                <c:pt idx="15">
                  <c:v>597</c:v>
                </c:pt>
                <c:pt idx="16">
                  <c:v>746</c:v>
                </c:pt>
                <c:pt idx="17">
                  <c:v>506</c:v>
                </c:pt>
                <c:pt idx="18">
                  <c:v>1127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A8-4647-BD15-1E099C634D4D}"/>
            </c:ext>
          </c:extLst>
        </c:ser>
        <c:ser>
          <c:idx val="0"/>
          <c:order val="2"/>
          <c:tx>
            <c:v>Syrië</c:v>
          </c:tx>
          <c:marker>
            <c:symbol val="none"/>
          </c:marker>
          <c:cat>
            <c:numRef>
              <c:f>Continent!$AC$217:$AU$217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 formatCode="General">
                  <c:v>2017</c:v>
                </c:pt>
              </c:numCache>
            </c:numRef>
          </c:cat>
          <c:val>
            <c:numRef>
              <c:f>'Top-7'!$AI$5:$BA$5</c:f>
              <c:numCache>
                <c:formatCode>#,##0</c:formatCode>
                <c:ptCount val="19"/>
                <c:pt idx="0">
                  <c:v>141</c:v>
                </c:pt>
                <c:pt idx="1">
                  <c:v>108</c:v>
                </c:pt>
                <c:pt idx="2">
                  <c:v>225</c:v>
                </c:pt>
                <c:pt idx="3">
                  <c:v>189</c:v>
                </c:pt>
                <c:pt idx="4">
                  <c:v>153</c:v>
                </c:pt>
                <c:pt idx="5">
                  <c:v>303</c:v>
                </c:pt>
                <c:pt idx="6">
                  <c:v>415</c:v>
                </c:pt>
                <c:pt idx="7">
                  <c:v>358</c:v>
                </c:pt>
                <c:pt idx="8">
                  <c:v>312</c:v>
                </c:pt>
                <c:pt idx="9">
                  <c:v>333</c:v>
                </c:pt>
                <c:pt idx="10">
                  <c:v>414</c:v>
                </c:pt>
                <c:pt idx="11">
                  <c:v>588</c:v>
                </c:pt>
                <c:pt idx="12">
                  <c:v>321</c:v>
                </c:pt>
                <c:pt idx="13">
                  <c:v>537</c:v>
                </c:pt>
                <c:pt idx="14">
                  <c:v>1634</c:v>
                </c:pt>
                <c:pt idx="15">
                  <c:v>1742</c:v>
                </c:pt>
                <c:pt idx="16">
                  <c:v>4843</c:v>
                </c:pt>
                <c:pt idx="17">
                  <c:v>9349</c:v>
                </c:pt>
                <c:pt idx="18">
                  <c:v>6274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44-4882-A60A-6FDA4C9E1D43}"/>
            </c:ext>
          </c:extLst>
        </c:ser>
        <c:ser>
          <c:idx val="1"/>
          <c:order val="3"/>
          <c:tx>
            <c:v>Afhanistan</c:v>
          </c:tx>
          <c:marker>
            <c:symbol val="none"/>
          </c:marker>
          <c:cat>
            <c:numRef>
              <c:f>Continent!$AC$217:$AU$217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 formatCode="General">
                  <c:v>2017</c:v>
                </c:pt>
              </c:numCache>
            </c:numRef>
          </c:cat>
          <c:val>
            <c:numRef>
              <c:f>'Top-7'!$AI$6:$BA$6</c:f>
              <c:numCache>
                <c:formatCode>#,##0</c:formatCode>
                <c:ptCount val="19"/>
                <c:pt idx="0">
                  <c:v>119</c:v>
                </c:pt>
                <c:pt idx="1">
                  <c:v>129</c:v>
                </c:pt>
                <c:pt idx="2">
                  <c:v>312</c:v>
                </c:pt>
                <c:pt idx="3">
                  <c:v>91</c:v>
                </c:pt>
                <c:pt idx="4">
                  <c:v>686</c:v>
                </c:pt>
                <c:pt idx="5">
                  <c:v>786</c:v>
                </c:pt>
                <c:pt idx="6">
                  <c:v>338</c:v>
                </c:pt>
                <c:pt idx="7">
                  <c:v>462</c:v>
                </c:pt>
                <c:pt idx="8">
                  <c:v>350</c:v>
                </c:pt>
                <c:pt idx="9">
                  <c:v>447</c:v>
                </c:pt>
                <c:pt idx="10">
                  <c:v>509</c:v>
                </c:pt>
                <c:pt idx="11">
                  <c:v>1079</c:v>
                </c:pt>
                <c:pt idx="12">
                  <c:v>1214</c:v>
                </c:pt>
                <c:pt idx="13">
                  <c:v>1560</c:v>
                </c:pt>
                <c:pt idx="14">
                  <c:v>1749</c:v>
                </c:pt>
                <c:pt idx="15">
                  <c:v>1659</c:v>
                </c:pt>
                <c:pt idx="16">
                  <c:v>1919</c:v>
                </c:pt>
                <c:pt idx="17">
                  <c:v>2044</c:v>
                </c:pt>
                <c:pt idx="18">
                  <c:v>3824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44-4882-A60A-6FDA4C9E1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819840"/>
        <c:axId val="1"/>
      </c:lineChart>
      <c:catAx>
        <c:axId val="3408198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4500000" vert="horz"/>
          <a:lstStyle/>
          <a:p>
            <a:pPr>
              <a:defRPr/>
            </a:pPr>
            <a:endParaRPr lang="nl-B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l-BE"/>
          </a:p>
        </c:txPr>
        <c:crossAx val="340819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295927294802434"/>
          <c:y val="0.12446941906742372"/>
          <c:w val="0.22276858249861622"/>
          <c:h val="0.21861803624695281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Nieuwkomers per jaar naar Continent 1999-2017</a:t>
            </a:r>
          </a:p>
        </c:rich>
      </c:tx>
      <c:layout>
        <c:manualLayout>
          <c:xMode val="edge"/>
          <c:yMode val="edge"/>
          <c:x val="0.20706281096885362"/>
          <c:y val="4.0462427745664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01612779025373"/>
          <c:y val="0.17630082683349163"/>
          <c:w val="0.78491217888190201"/>
          <c:h val="0.73121490473562922"/>
        </c:manualLayout>
      </c:layout>
      <c:lineChart>
        <c:grouping val="standard"/>
        <c:varyColors val="0"/>
        <c:ser>
          <c:idx val="6"/>
          <c:order val="0"/>
          <c:tx>
            <c:v>Europees</c:v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Landen!$BR$203:$CJ$203</c:f>
            </c:multiLvlStrRef>
          </c:cat>
          <c:val>
            <c:numRef>
              <c:f>Continent!$AC$116:$AU$116</c:f>
              <c:numCache>
                <c:formatCode>#,##0</c:formatCode>
                <c:ptCount val="19"/>
                <c:pt idx="0">
                  <c:v>11029</c:v>
                </c:pt>
                <c:pt idx="1">
                  <c:v>6666</c:v>
                </c:pt>
                <c:pt idx="2">
                  <c:v>15877</c:v>
                </c:pt>
                <c:pt idx="3">
                  <c:v>17028</c:v>
                </c:pt>
                <c:pt idx="4">
                  <c:v>15663</c:v>
                </c:pt>
                <c:pt idx="5">
                  <c:v>18459</c:v>
                </c:pt>
                <c:pt idx="6">
                  <c:v>29408</c:v>
                </c:pt>
                <c:pt idx="7">
                  <c:v>30757</c:v>
                </c:pt>
                <c:pt idx="8">
                  <c:v>40332</c:v>
                </c:pt>
                <c:pt idx="9">
                  <c:v>43653</c:v>
                </c:pt>
                <c:pt idx="10">
                  <c:v>37726</c:v>
                </c:pt>
                <c:pt idx="11">
                  <c:v>48323</c:v>
                </c:pt>
                <c:pt idx="12">
                  <c:v>42442</c:v>
                </c:pt>
                <c:pt idx="13">
                  <c:v>38705</c:v>
                </c:pt>
                <c:pt idx="14">
                  <c:v>30855</c:v>
                </c:pt>
                <c:pt idx="15">
                  <c:v>34908</c:v>
                </c:pt>
                <c:pt idx="16">
                  <c:v>34592</c:v>
                </c:pt>
                <c:pt idx="17">
                  <c:v>26402</c:v>
                </c:pt>
                <c:pt idx="18">
                  <c:v>26268.5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45-412C-A5E5-EC15D5EB87DC}"/>
            </c:ext>
          </c:extLst>
        </c:ser>
        <c:ser>
          <c:idx val="0"/>
          <c:order val="1"/>
          <c:tx>
            <c:v>Azië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Landen!$BR$203:$CJ$203</c:f>
            </c:multiLvlStrRef>
          </c:cat>
          <c:val>
            <c:numRef>
              <c:f>Continent!$AC$120:$AU$120</c:f>
              <c:numCache>
                <c:formatCode>#,##0</c:formatCode>
                <c:ptCount val="19"/>
                <c:pt idx="0">
                  <c:v>5451</c:v>
                </c:pt>
                <c:pt idx="1">
                  <c:v>6648</c:v>
                </c:pt>
                <c:pt idx="2">
                  <c:v>9543</c:v>
                </c:pt>
                <c:pt idx="3">
                  <c:v>11105</c:v>
                </c:pt>
                <c:pt idx="4">
                  <c:v>10138</c:v>
                </c:pt>
                <c:pt idx="5">
                  <c:v>9376</c:v>
                </c:pt>
                <c:pt idx="6">
                  <c:v>12789</c:v>
                </c:pt>
                <c:pt idx="7">
                  <c:v>11608</c:v>
                </c:pt>
                <c:pt idx="8">
                  <c:v>12076</c:v>
                </c:pt>
                <c:pt idx="9">
                  <c:v>11419</c:v>
                </c:pt>
                <c:pt idx="10">
                  <c:v>13048</c:v>
                </c:pt>
                <c:pt idx="11">
                  <c:v>16610</c:v>
                </c:pt>
                <c:pt idx="12">
                  <c:v>11702</c:v>
                </c:pt>
                <c:pt idx="13">
                  <c:v>8087</c:v>
                </c:pt>
                <c:pt idx="14">
                  <c:v>8435</c:v>
                </c:pt>
                <c:pt idx="15">
                  <c:v>8996</c:v>
                </c:pt>
                <c:pt idx="16">
                  <c:v>14099</c:v>
                </c:pt>
                <c:pt idx="17">
                  <c:v>20332</c:v>
                </c:pt>
                <c:pt idx="18">
                  <c:v>20075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45-412C-A5E5-EC15D5EB87DC}"/>
            </c:ext>
          </c:extLst>
        </c:ser>
        <c:ser>
          <c:idx val="1"/>
          <c:order val="2"/>
          <c:tx>
            <c:v>Afrika</c:v>
          </c:tx>
          <c:marker>
            <c:symbol val="none"/>
          </c:marker>
          <c:val>
            <c:numRef>
              <c:f>Continent!$AC$123:$AU$123</c:f>
              <c:numCache>
                <c:formatCode>#,##0</c:formatCode>
                <c:ptCount val="19"/>
                <c:pt idx="0">
                  <c:v>11334</c:v>
                </c:pt>
                <c:pt idx="1">
                  <c:v>11910</c:v>
                </c:pt>
                <c:pt idx="2">
                  <c:v>18910</c:v>
                </c:pt>
                <c:pt idx="3">
                  <c:v>18799</c:v>
                </c:pt>
                <c:pt idx="4">
                  <c:v>16289</c:v>
                </c:pt>
                <c:pt idx="5">
                  <c:v>15373</c:v>
                </c:pt>
                <c:pt idx="6">
                  <c:v>16558</c:v>
                </c:pt>
                <c:pt idx="7">
                  <c:v>18466</c:v>
                </c:pt>
                <c:pt idx="8">
                  <c:v>19593</c:v>
                </c:pt>
                <c:pt idx="9">
                  <c:v>19992</c:v>
                </c:pt>
                <c:pt idx="10">
                  <c:v>22381</c:v>
                </c:pt>
                <c:pt idx="11">
                  <c:v>25954</c:v>
                </c:pt>
                <c:pt idx="12">
                  <c:v>20967</c:v>
                </c:pt>
                <c:pt idx="13">
                  <c:v>13781</c:v>
                </c:pt>
                <c:pt idx="14">
                  <c:v>11468</c:v>
                </c:pt>
                <c:pt idx="15">
                  <c:v>11900</c:v>
                </c:pt>
                <c:pt idx="16">
                  <c:v>15054</c:v>
                </c:pt>
                <c:pt idx="17">
                  <c:v>13400</c:v>
                </c:pt>
                <c:pt idx="18">
                  <c:v>13936.5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45-412C-A5E5-EC15D5EB87DC}"/>
            </c:ext>
          </c:extLst>
        </c:ser>
        <c:ser>
          <c:idx val="2"/>
          <c:order val="3"/>
          <c:tx>
            <c:v>Amerika</c:v>
          </c:tx>
          <c:marker>
            <c:symbol val="none"/>
          </c:marker>
          <c:val>
            <c:numRef>
              <c:f>Continent!$AC$126:$AU$126</c:f>
              <c:numCache>
                <c:formatCode>#,##0</c:formatCode>
                <c:ptCount val="19"/>
                <c:pt idx="0">
                  <c:v>920</c:v>
                </c:pt>
                <c:pt idx="1">
                  <c:v>796</c:v>
                </c:pt>
                <c:pt idx="2">
                  <c:v>2099</c:v>
                </c:pt>
                <c:pt idx="3">
                  <c:v>1937</c:v>
                </c:pt>
                <c:pt idx="4">
                  <c:v>1477</c:v>
                </c:pt>
                <c:pt idx="5">
                  <c:v>1498</c:v>
                </c:pt>
                <c:pt idx="6">
                  <c:v>1493</c:v>
                </c:pt>
                <c:pt idx="7">
                  <c:v>2208</c:v>
                </c:pt>
                <c:pt idx="8">
                  <c:v>2309</c:v>
                </c:pt>
                <c:pt idx="9">
                  <c:v>2415</c:v>
                </c:pt>
                <c:pt idx="10">
                  <c:v>2616</c:v>
                </c:pt>
                <c:pt idx="11">
                  <c:v>3895</c:v>
                </c:pt>
                <c:pt idx="12">
                  <c:v>2584</c:v>
                </c:pt>
                <c:pt idx="13">
                  <c:v>2124</c:v>
                </c:pt>
                <c:pt idx="14">
                  <c:v>1483</c:v>
                </c:pt>
                <c:pt idx="15">
                  <c:v>1428</c:v>
                </c:pt>
                <c:pt idx="16">
                  <c:v>1556</c:v>
                </c:pt>
                <c:pt idx="17">
                  <c:v>1105</c:v>
                </c:pt>
                <c:pt idx="18">
                  <c:v>1704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45-412C-A5E5-EC15D5EB87DC}"/>
            </c:ext>
          </c:extLst>
        </c:ser>
        <c:ser>
          <c:idx val="3"/>
          <c:order val="4"/>
          <c:tx>
            <c:v>Oceanië</c:v>
          </c:tx>
          <c:marker>
            <c:symbol val="none"/>
          </c:marker>
          <c:val>
            <c:numRef>
              <c:f>Continent!$AC$130:$AU$130</c:f>
              <c:numCache>
                <c:formatCode>#,##0</c:formatCode>
                <c:ptCount val="19"/>
                <c:pt idx="0">
                  <c:v>73</c:v>
                </c:pt>
                <c:pt idx="1">
                  <c:v>64</c:v>
                </c:pt>
                <c:pt idx="2">
                  <c:v>37</c:v>
                </c:pt>
                <c:pt idx="3">
                  <c:v>37</c:v>
                </c:pt>
                <c:pt idx="4">
                  <c:v>42</c:v>
                </c:pt>
                <c:pt idx="5">
                  <c:v>-3</c:v>
                </c:pt>
                <c:pt idx="6">
                  <c:v>24</c:v>
                </c:pt>
                <c:pt idx="7">
                  <c:v>-25</c:v>
                </c:pt>
                <c:pt idx="8">
                  <c:v>48</c:v>
                </c:pt>
                <c:pt idx="9">
                  <c:v>103</c:v>
                </c:pt>
                <c:pt idx="10">
                  <c:v>19</c:v>
                </c:pt>
                <c:pt idx="11">
                  <c:v>55</c:v>
                </c:pt>
                <c:pt idx="12">
                  <c:v>58</c:v>
                </c:pt>
                <c:pt idx="13">
                  <c:v>6</c:v>
                </c:pt>
                <c:pt idx="14">
                  <c:v>-7</c:v>
                </c:pt>
                <c:pt idx="15">
                  <c:v>3</c:v>
                </c:pt>
                <c:pt idx="16">
                  <c:v>-7</c:v>
                </c:pt>
                <c:pt idx="17">
                  <c:v>-3</c:v>
                </c:pt>
                <c:pt idx="18">
                  <c:v>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45-412C-A5E5-EC15D5EB8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327984"/>
        <c:axId val="1"/>
      </c:lineChart>
      <c:catAx>
        <c:axId val="3723279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4500000" vert="horz"/>
          <a:lstStyle/>
          <a:p>
            <a:pPr>
              <a:defRPr/>
            </a:pPr>
            <a:endParaRPr lang="nl-B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l-BE"/>
          </a:p>
        </c:txPr>
        <c:crossAx val="372327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62740192592995"/>
          <c:y val="0.14459271806140514"/>
          <c:w val="0.19330291698487523"/>
          <c:h val="0.26232298724287373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Top 7 Nieuwkomers Sub-Saharaans 1999-2017</a:t>
            </a:r>
          </a:p>
        </c:rich>
      </c:tx>
      <c:layout>
        <c:manualLayout>
          <c:xMode val="edge"/>
          <c:yMode val="edge"/>
          <c:x val="0.19354881043095418"/>
          <c:y val="4.08163265306122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387329229135984E-2"/>
          <c:y val="0.17784338840283959"/>
          <c:w val="0.81290514641777933"/>
          <c:h val="0.68513436515848036"/>
        </c:manualLayout>
      </c:layout>
      <c:lineChart>
        <c:grouping val="standard"/>
        <c:varyColors val="0"/>
        <c:ser>
          <c:idx val="2"/>
          <c:order val="0"/>
          <c:tx>
            <c:strRef>
              <c:f>Continent!$AB$190</c:f>
              <c:strCache>
                <c:ptCount val="1"/>
                <c:pt idx="0">
                  <c:v>Congo (DR)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Continent!$AC$189:$AU$189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Continent!$AC$190:$AU$190</c:f>
              <c:numCache>
                <c:formatCode>#,##0</c:formatCode>
                <c:ptCount val="19"/>
                <c:pt idx="0">
                  <c:v>1776</c:v>
                </c:pt>
                <c:pt idx="1">
                  <c:v>1623</c:v>
                </c:pt>
                <c:pt idx="2">
                  <c:v>4410</c:v>
                </c:pt>
                <c:pt idx="3">
                  <c:v>3090</c:v>
                </c:pt>
                <c:pt idx="4">
                  <c:v>1957</c:v>
                </c:pt>
                <c:pt idx="5">
                  <c:v>1797</c:v>
                </c:pt>
                <c:pt idx="6">
                  <c:v>2188</c:v>
                </c:pt>
                <c:pt idx="7">
                  <c:v>2602</c:v>
                </c:pt>
                <c:pt idx="8">
                  <c:v>2585</c:v>
                </c:pt>
                <c:pt idx="9">
                  <c:v>2478</c:v>
                </c:pt>
                <c:pt idx="10">
                  <c:v>2778</c:v>
                </c:pt>
                <c:pt idx="11">
                  <c:v>3194</c:v>
                </c:pt>
                <c:pt idx="12">
                  <c:v>2025</c:v>
                </c:pt>
                <c:pt idx="13">
                  <c:v>1426</c:v>
                </c:pt>
                <c:pt idx="14">
                  <c:v>1591</c:v>
                </c:pt>
                <c:pt idx="15">
                  <c:v>1269</c:v>
                </c:pt>
                <c:pt idx="16">
                  <c:v>1545</c:v>
                </c:pt>
                <c:pt idx="17">
                  <c:v>1189</c:v>
                </c:pt>
                <c:pt idx="18" formatCode="General">
                  <c:v>1355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3E-492D-B4CB-DAD4201991B6}"/>
            </c:ext>
          </c:extLst>
        </c:ser>
        <c:ser>
          <c:idx val="10"/>
          <c:order val="1"/>
          <c:tx>
            <c:strRef>
              <c:f>Continent!$AB$191</c:f>
              <c:strCache>
                <c:ptCount val="1"/>
                <c:pt idx="0">
                  <c:v>Kameroen</c:v>
                </c:pt>
              </c:strCache>
            </c:strRef>
          </c:tx>
          <c:marker>
            <c:symbol val="none"/>
          </c:marker>
          <c:cat>
            <c:numRef>
              <c:f>Continent!$AC$189:$AU$189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Continent!$AC$191:$AU$191</c:f>
              <c:numCache>
                <c:formatCode>#,##0</c:formatCode>
                <c:ptCount val="19"/>
                <c:pt idx="0">
                  <c:v>142</c:v>
                </c:pt>
                <c:pt idx="1">
                  <c:v>207</c:v>
                </c:pt>
                <c:pt idx="2">
                  <c:v>401</c:v>
                </c:pt>
                <c:pt idx="3">
                  <c:v>545</c:v>
                </c:pt>
                <c:pt idx="4">
                  <c:v>436</c:v>
                </c:pt>
                <c:pt idx="5">
                  <c:v>550</c:v>
                </c:pt>
                <c:pt idx="6">
                  <c:v>809</c:v>
                </c:pt>
                <c:pt idx="7">
                  <c:v>933</c:v>
                </c:pt>
                <c:pt idx="8">
                  <c:v>1295</c:v>
                </c:pt>
                <c:pt idx="9">
                  <c:v>1637</c:v>
                </c:pt>
                <c:pt idx="10">
                  <c:v>1603</c:v>
                </c:pt>
                <c:pt idx="11">
                  <c:v>1850</c:v>
                </c:pt>
                <c:pt idx="12">
                  <c:v>1473</c:v>
                </c:pt>
                <c:pt idx="13">
                  <c:v>1384</c:v>
                </c:pt>
                <c:pt idx="14">
                  <c:v>970</c:v>
                </c:pt>
                <c:pt idx="15">
                  <c:v>1188</c:v>
                </c:pt>
                <c:pt idx="16">
                  <c:v>1298</c:v>
                </c:pt>
                <c:pt idx="17">
                  <c:v>1395</c:v>
                </c:pt>
                <c:pt idx="18" formatCode="General">
                  <c:v>1410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3E-492D-B4CB-DAD4201991B6}"/>
            </c:ext>
          </c:extLst>
        </c:ser>
        <c:ser>
          <c:idx val="0"/>
          <c:order val="2"/>
          <c:tx>
            <c:strRef>
              <c:f>Continent!$AB$192</c:f>
              <c:strCache>
                <c:ptCount val="1"/>
                <c:pt idx="0">
                  <c:v>Guinee</c:v>
                </c:pt>
              </c:strCache>
            </c:strRef>
          </c:tx>
          <c:marker>
            <c:symbol val="none"/>
          </c:marker>
          <c:cat>
            <c:numRef>
              <c:f>Continent!$AC$189:$AU$189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Continent!$AC$192:$AU$192</c:f>
              <c:numCache>
                <c:formatCode>#,##0</c:formatCode>
                <c:ptCount val="19"/>
                <c:pt idx="0">
                  <c:v>89</c:v>
                </c:pt>
                <c:pt idx="1">
                  <c:v>73</c:v>
                </c:pt>
                <c:pt idx="2">
                  <c:v>222</c:v>
                </c:pt>
                <c:pt idx="3">
                  <c:v>260</c:v>
                </c:pt>
                <c:pt idx="4">
                  <c:v>288</c:v>
                </c:pt>
                <c:pt idx="5">
                  <c:v>332</c:v>
                </c:pt>
                <c:pt idx="6">
                  <c:v>332</c:v>
                </c:pt>
                <c:pt idx="7">
                  <c:v>660</c:v>
                </c:pt>
                <c:pt idx="8">
                  <c:v>705</c:v>
                </c:pt>
                <c:pt idx="9">
                  <c:v>946</c:v>
                </c:pt>
                <c:pt idx="10">
                  <c:v>1288</c:v>
                </c:pt>
                <c:pt idx="11">
                  <c:v>1465</c:v>
                </c:pt>
                <c:pt idx="12">
                  <c:v>1484</c:v>
                </c:pt>
                <c:pt idx="13">
                  <c:v>1188</c:v>
                </c:pt>
                <c:pt idx="14">
                  <c:v>1348</c:v>
                </c:pt>
                <c:pt idx="15">
                  <c:v>1332</c:v>
                </c:pt>
                <c:pt idx="16">
                  <c:v>1638</c:v>
                </c:pt>
                <c:pt idx="17">
                  <c:v>1073</c:v>
                </c:pt>
                <c:pt idx="18" formatCode="General">
                  <c:v>1144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3E-492D-B4CB-DAD4201991B6}"/>
            </c:ext>
          </c:extLst>
        </c:ser>
        <c:ser>
          <c:idx val="1"/>
          <c:order val="3"/>
          <c:tx>
            <c:strRef>
              <c:f>Continent!$AB$193</c:f>
              <c:strCache>
                <c:ptCount val="1"/>
                <c:pt idx="0">
                  <c:v>Rwanda</c:v>
                </c:pt>
              </c:strCache>
            </c:strRef>
          </c:tx>
          <c:marker>
            <c:symbol val="none"/>
          </c:marker>
          <c:cat>
            <c:numRef>
              <c:f>Continent!$AC$189:$AU$189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Continent!$AC$193:$AU$193</c:f>
              <c:numCache>
                <c:formatCode>#,##0</c:formatCode>
                <c:ptCount val="19"/>
                <c:pt idx="0">
                  <c:v>725</c:v>
                </c:pt>
                <c:pt idx="1">
                  <c:v>690</c:v>
                </c:pt>
                <c:pt idx="2">
                  <c:v>702</c:v>
                </c:pt>
                <c:pt idx="3">
                  <c:v>675</c:v>
                </c:pt>
                <c:pt idx="4">
                  <c:v>690</c:v>
                </c:pt>
                <c:pt idx="5">
                  <c:v>841</c:v>
                </c:pt>
                <c:pt idx="6">
                  <c:v>847</c:v>
                </c:pt>
                <c:pt idx="7">
                  <c:v>833</c:v>
                </c:pt>
                <c:pt idx="8">
                  <c:v>749</c:v>
                </c:pt>
                <c:pt idx="9">
                  <c:v>687</c:v>
                </c:pt>
                <c:pt idx="10">
                  <c:v>632</c:v>
                </c:pt>
                <c:pt idx="11">
                  <c:v>799</c:v>
                </c:pt>
                <c:pt idx="12">
                  <c:v>540</c:v>
                </c:pt>
                <c:pt idx="13">
                  <c:v>220</c:v>
                </c:pt>
                <c:pt idx="14">
                  <c:v>190</c:v>
                </c:pt>
                <c:pt idx="15">
                  <c:v>213</c:v>
                </c:pt>
                <c:pt idx="16">
                  <c:v>257</c:v>
                </c:pt>
                <c:pt idx="17">
                  <c:v>249</c:v>
                </c:pt>
                <c:pt idx="18" formatCode="General">
                  <c:v>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3E-492D-B4CB-DAD4201991B6}"/>
            </c:ext>
          </c:extLst>
        </c:ser>
        <c:ser>
          <c:idx val="3"/>
          <c:order val="4"/>
          <c:tx>
            <c:strRef>
              <c:f>Continent!$AB$194</c:f>
              <c:strCache>
                <c:ptCount val="1"/>
                <c:pt idx="0">
                  <c:v>Ghana</c:v>
                </c:pt>
              </c:strCache>
            </c:strRef>
          </c:tx>
          <c:marker>
            <c:symbol val="none"/>
          </c:marker>
          <c:cat>
            <c:numRef>
              <c:f>Continent!$AC$189:$AU$189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Continent!$AC$194:$AU$194</c:f>
              <c:numCache>
                <c:formatCode>#,##0</c:formatCode>
                <c:ptCount val="19"/>
                <c:pt idx="0">
                  <c:v>224</c:v>
                </c:pt>
                <c:pt idx="1">
                  <c:v>264</c:v>
                </c:pt>
                <c:pt idx="2">
                  <c:v>566</c:v>
                </c:pt>
                <c:pt idx="3">
                  <c:v>825</c:v>
                </c:pt>
                <c:pt idx="4">
                  <c:v>435</c:v>
                </c:pt>
                <c:pt idx="5">
                  <c:v>235</c:v>
                </c:pt>
                <c:pt idx="6">
                  <c:v>545</c:v>
                </c:pt>
                <c:pt idx="7">
                  <c:v>446</c:v>
                </c:pt>
                <c:pt idx="8">
                  <c:v>437</c:v>
                </c:pt>
                <c:pt idx="9">
                  <c:v>539</c:v>
                </c:pt>
                <c:pt idx="10">
                  <c:v>493</c:v>
                </c:pt>
                <c:pt idx="11">
                  <c:v>674</c:v>
                </c:pt>
                <c:pt idx="12">
                  <c:v>804</c:v>
                </c:pt>
                <c:pt idx="13">
                  <c:v>558</c:v>
                </c:pt>
                <c:pt idx="14">
                  <c:v>567</c:v>
                </c:pt>
                <c:pt idx="15">
                  <c:v>491</c:v>
                </c:pt>
                <c:pt idx="16">
                  <c:v>495</c:v>
                </c:pt>
                <c:pt idx="17">
                  <c:v>412</c:v>
                </c:pt>
                <c:pt idx="18" formatCode="General">
                  <c:v>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3E-492D-B4CB-DAD4201991B6}"/>
            </c:ext>
          </c:extLst>
        </c:ser>
        <c:ser>
          <c:idx val="4"/>
          <c:order val="5"/>
          <c:tx>
            <c:strRef>
              <c:f>Continent!$AB$195</c:f>
              <c:strCache>
                <c:ptCount val="1"/>
                <c:pt idx="0">
                  <c:v>Nigeria</c:v>
                </c:pt>
              </c:strCache>
            </c:strRef>
          </c:tx>
          <c:marker>
            <c:symbol val="none"/>
          </c:marker>
          <c:cat>
            <c:numRef>
              <c:f>Continent!$AC$189:$AU$189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Continent!$AC$195:$AU$195</c:f>
              <c:numCache>
                <c:formatCode>#,##0</c:formatCode>
                <c:ptCount val="19"/>
                <c:pt idx="0">
                  <c:v>135</c:v>
                </c:pt>
                <c:pt idx="1">
                  <c:v>118</c:v>
                </c:pt>
                <c:pt idx="2">
                  <c:v>351</c:v>
                </c:pt>
                <c:pt idx="3">
                  <c:v>475</c:v>
                </c:pt>
                <c:pt idx="4">
                  <c:v>255</c:v>
                </c:pt>
                <c:pt idx="5">
                  <c:v>300</c:v>
                </c:pt>
                <c:pt idx="6">
                  <c:v>394</c:v>
                </c:pt>
                <c:pt idx="7">
                  <c:v>336</c:v>
                </c:pt>
                <c:pt idx="8">
                  <c:v>388</c:v>
                </c:pt>
                <c:pt idx="9">
                  <c:v>384</c:v>
                </c:pt>
                <c:pt idx="10">
                  <c:v>482</c:v>
                </c:pt>
                <c:pt idx="11">
                  <c:v>594</c:v>
                </c:pt>
                <c:pt idx="12">
                  <c:v>559</c:v>
                </c:pt>
                <c:pt idx="13">
                  <c:v>333</c:v>
                </c:pt>
                <c:pt idx="14">
                  <c:v>331</c:v>
                </c:pt>
                <c:pt idx="15">
                  <c:v>317</c:v>
                </c:pt>
                <c:pt idx="16">
                  <c:v>374</c:v>
                </c:pt>
                <c:pt idx="17">
                  <c:v>328</c:v>
                </c:pt>
                <c:pt idx="18" formatCode="General">
                  <c:v>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23E-492D-B4CB-DAD4201991B6}"/>
            </c:ext>
          </c:extLst>
        </c:ser>
        <c:ser>
          <c:idx val="5"/>
          <c:order val="6"/>
          <c:tx>
            <c:strRef>
              <c:f>Continent!$AB$196</c:f>
              <c:strCache>
                <c:ptCount val="1"/>
                <c:pt idx="0">
                  <c:v>Somalië</c:v>
                </c:pt>
              </c:strCache>
            </c:strRef>
          </c:tx>
          <c:marker>
            <c:symbol val="none"/>
          </c:marker>
          <c:cat>
            <c:numRef>
              <c:f>Continent!$AC$189:$AU$189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Continent!$AC$196:$AU$196</c:f>
              <c:numCache>
                <c:formatCode>#,##0</c:formatCode>
                <c:ptCount val="19"/>
                <c:pt idx="0">
                  <c:v>80</c:v>
                </c:pt>
                <c:pt idx="1">
                  <c:v>63</c:v>
                </c:pt>
                <c:pt idx="2">
                  <c:v>297</c:v>
                </c:pt>
                <c:pt idx="3">
                  <c:v>198</c:v>
                </c:pt>
                <c:pt idx="4">
                  <c:v>158</c:v>
                </c:pt>
                <c:pt idx="5">
                  <c:v>149</c:v>
                </c:pt>
                <c:pt idx="6">
                  <c:v>132</c:v>
                </c:pt>
                <c:pt idx="7">
                  <c:v>164</c:v>
                </c:pt>
                <c:pt idx="8">
                  <c:v>143</c:v>
                </c:pt>
                <c:pt idx="9">
                  <c:v>163</c:v>
                </c:pt>
                <c:pt idx="10">
                  <c:v>144</c:v>
                </c:pt>
                <c:pt idx="11">
                  <c:v>216</c:v>
                </c:pt>
                <c:pt idx="12">
                  <c:v>252</c:v>
                </c:pt>
                <c:pt idx="13">
                  <c:v>258</c:v>
                </c:pt>
                <c:pt idx="14">
                  <c:v>293</c:v>
                </c:pt>
                <c:pt idx="15">
                  <c:v>265</c:v>
                </c:pt>
                <c:pt idx="16">
                  <c:v>764</c:v>
                </c:pt>
                <c:pt idx="17">
                  <c:v>1248</c:v>
                </c:pt>
                <c:pt idx="18" formatCode="General">
                  <c:v>1138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23E-492D-B4CB-DAD420199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335200"/>
        <c:axId val="1"/>
      </c:lineChart>
      <c:catAx>
        <c:axId val="37233520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4500000" vert="horz"/>
          <a:lstStyle/>
          <a:p>
            <a:pPr>
              <a:defRPr/>
            </a:pPr>
            <a:endParaRPr lang="nl-B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-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l-BE"/>
          </a:p>
        </c:txPr>
        <c:crossAx val="372335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620761242637328"/>
          <c:y val="0.11995316318218843"/>
          <c:w val="0.20161332655998643"/>
          <c:h val="0.39525220985307868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Nieuwkomers West- en Oost-Europees 1999-2017</a:t>
            </a:r>
          </a:p>
        </c:rich>
      </c:tx>
      <c:layout>
        <c:manualLayout>
          <c:xMode val="edge"/>
          <c:yMode val="edge"/>
          <c:x val="0.14009704100997036"/>
          <c:y val="4.06976744186046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38358961617136"/>
          <c:y val="0.17732558139534885"/>
          <c:w val="0.79227271172574087"/>
          <c:h val="0.65988372093023251"/>
        </c:manualLayout>
      </c:layout>
      <c:lineChart>
        <c:grouping val="standard"/>
        <c:varyColors val="0"/>
        <c:ser>
          <c:idx val="6"/>
          <c:order val="0"/>
          <c:tx>
            <c:v>West-Europees</c:v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Landen!$BR$203:$CJ$203</c:f>
            </c:multiLvlStrRef>
          </c:cat>
          <c:val>
            <c:numRef>
              <c:f>Continent!$AC$117:$AU$117</c:f>
              <c:numCache>
                <c:formatCode>#,##0</c:formatCode>
                <c:ptCount val="19"/>
                <c:pt idx="0">
                  <c:v>3344</c:v>
                </c:pt>
                <c:pt idx="1">
                  <c:v>6952</c:v>
                </c:pt>
                <c:pt idx="2">
                  <c:v>6661</c:v>
                </c:pt>
                <c:pt idx="3">
                  <c:v>7816</c:v>
                </c:pt>
                <c:pt idx="4">
                  <c:v>7382</c:v>
                </c:pt>
                <c:pt idx="5">
                  <c:v>7608</c:v>
                </c:pt>
                <c:pt idx="6">
                  <c:v>10502</c:v>
                </c:pt>
                <c:pt idx="7">
                  <c:v>12460</c:v>
                </c:pt>
                <c:pt idx="8">
                  <c:v>15562</c:v>
                </c:pt>
                <c:pt idx="9">
                  <c:v>19511</c:v>
                </c:pt>
                <c:pt idx="10">
                  <c:v>12261</c:v>
                </c:pt>
                <c:pt idx="11">
                  <c:v>16393</c:v>
                </c:pt>
                <c:pt idx="12">
                  <c:v>15721</c:v>
                </c:pt>
                <c:pt idx="13">
                  <c:v>16447</c:v>
                </c:pt>
                <c:pt idx="14">
                  <c:v>14248</c:v>
                </c:pt>
                <c:pt idx="15">
                  <c:v>14508</c:v>
                </c:pt>
                <c:pt idx="16">
                  <c:v>13867</c:v>
                </c:pt>
                <c:pt idx="17">
                  <c:v>9876</c:v>
                </c:pt>
                <c:pt idx="18">
                  <c:v>8839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60-4C1A-AB63-3DD88FFCFDEE}"/>
            </c:ext>
          </c:extLst>
        </c:ser>
        <c:ser>
          <c:idx val="0"/>
          <c:order val="1"/>
          <c:tx>
            <c:v>Oost-Europees</c:v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multiLvlStrRef>
              <c:f>Landen!$BR$203:$CJ$203</c:f>
            </c:multiLvlStrRef>
          </c:cat>
          <c:val>
            <c:numRef>
              <c:f>Continent!$AC$118:$AU$118</c:f>
              <c:numCache>
                <c:formatCode>#,##0</c:formatCode>
                <c:ptCount val="19"/>
                <c:pt idx="0">
                  <c:v>7685</c:v>
                </c:pt>
                <c:pt idx="1">
                  <c:v>-286</c:v>
                </c:pt>
                <c:pt idx="2">
                  <c:v>9216</c:v>
                </c:pt>
                <c:pt idx="3">
                  <c:v>9212</c:v>
                </c:pt>
                <c:pt idx="4">
                  <c:v>8281</c:v>
                </c:pt>
                <c:pt idx="5">
                  <c:v>10851</c:v>
                </c:pt>
                <c:pt idx="6">
                  <c:v>18906</c:v>
                </c:pt>
                <c:pt idx="7">
                  <c:v>18297</c:v>
                </c:pt>
                <c:pt idx="8">
                  <c:v>24770</c:v>
                </c:pt>
                <c:pt idx="9">
                  <c:v>24142</c:v>
                </c:pt>
                <c:pt idx="10">
                  <c:v>25465</c:v>
                </c:pt>
                <c:pt idx="11">
                  <c:v>31930</c:v>
                </c:pt>
                <c:pt idx="12">
                  <c:v>26721</c:v>
                </c:pt>
                <c:pt idx="13">
                  <c:v>22258</c:v>
                </c:pt>
                <c:pt idx="14">
                  <c:v>16607</c:v>
                </c:pt>
                <c:pt idx="15">
                  <c:v>20400</c:v>
                </c:pt>
                <c:pt idx="16">
                  <c:v>20725</c:v>
                </c:pt>
                <c:pt idx="17">
                  <c:v>16526</c:v>
                </c:pt>
                <c:pt idx="18">
                  <c:v>17429.5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60-4C1A-AB63-3DD88FFCF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325688"/>
        <c:axId val="1"/>
      </c:lineChart>
      <c:catAx>
        <c:axId val="3723256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4500000" vert="horz"/>
          <a:lstStyle/>
          <a:p>
            <a:pPr>
              <a:defRPr/>
            </a:pPr>
            <a:endParaRPr lang="nl-B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l-BE"/>
          </a:p>
        </c:txPr>
        <c:crossAx val="372325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615364255938597"/>
          <c:y val="0.6403378327709035"/>
          <c:w val="0.28180153951344317"/>
          <c:h val="0.1279069767441860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Top 7 Nieuwkomers 2017 per jaar in België 1999-2017</a:t>
            </a:r>
          </a:p>
        </c:rich>
      </c:tx>
      <c:layout>
        <c:manualLayout>
          <c:xMode val="edge"/>
          <c:yMode val="edge"/>
          <c:x val="0.18709719752772838"/>
          <c:y val="4.08163265306122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58093477728417"/>
          <c:y val="0.17784338840283959"/>
          <c:w val="0.65806607090963076"/>
          <c:h val="0.71720448437866458"/>
        </c:manualLayout>
      </c:layout>
      <c:lineChart>
        <c:grouping val="standard"/>
        <c:varyColors val="0"/>
        <c:ser>
          <c:idx val="0"/>
          <c:order val="0"/>
          <c:tx>
            <c:strRef>
              <c:f>'Top-7'!$AH$4</c:f>
              <c:strCache>
                <c:ptCount val="1"/>
                <c:pt idx="0">
                  <c:v>Roemenië</c:v>
                </c:pt>
              </c:strCache>
            </c:strRef>
          </c:tx>
          <c:marker>
            <c:symbol val="none"/>
          </c:marker>
          <c:cat>
            <c:numRef>
              <c:f>'Top-7'!$AI$3:$BA$3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'Top-7'!$AI$4:$BA$4</c:f>
              <c:numCache>
                <c:formatCode>#,##0</c:formatCode>
                <c:ptCount val="19"/>
                <c:pt idx="0">
                  <c:v>490</c:v>
                </c:pt>
                <c:pt idx="1">
                  <c:v>460</c:v>
                </c:pt>
                <c:pt idx="2">
                  <c:v>1038</c:v>
                </c:pt>
                <c:pt idx="3">
                  <c:v>1165</c:v>
                </c:pt>
                <c:pt idx="4">
                  <c:v>873</c:v>
                </c:pt>
                <c:pt idx="5">
                  <c:v>1281</c:v>
                </c:pt>
                <c:pt idx="6">
                  <c:v>2297</c:v>
                </c:pt>
                <c:pt idx="7">
                  <c:v>3084</c:v>
                </c:pt>
                <c:pt idx="8">
                  <c:v>5612</c:v>
                </c:pt>
                <c:pt idx="9">
                  <c:v>6573</c:v>
                </c:pt>
                <c:pt idx="10">
                  <c:v>5342</c:v>
                </c:pt>
                <c:pt idx="11">
                  <c:v>7612</c:v>
                </c:pt>
                <c:pt idx="12">
                  <c:v>9178</c:v>
                </c:pt>
                <c:pt idx="13">
                  <c:v>9261</c:v>
                </c:pt>
                <c:pt idx="14">
                  <c:v>6937</c:v>
                </c:pt>
                <c:pt idx="15">
                  <c:v>9904</c:v>
                </c:pt>
                <c:pt idx="16">
                  <c:v>9341</c:v>
                </c:pt>
                <c:pt idx="17">
                  <c:v>8287</c:v>
                </c:pt>
                <c:pt idx="18">
                  <c:v>8978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6E-4442-A8A4-2FF4D8C3AA76}"/>
            </c:ext>
          </c:extLst>
        </c:ser>
        <c:ser>
          <c:idx val="1"/>
          <c:order val="1"/>
          <c:tx>
            <c:strRef>
              <c:f>'Top-7'!$AH$5</c:f>
              <c:strCache>
                <c:ptCount val="1"/>
                <c:pt idx="0">
                  <c:v>Syrië</c:v>
                </c:pt>
              </c:strCache>
            </c:strRef>
          </c:tx>
          <c:marker>
            <c:symbol val="none"/>
          </c:marker>
          <c:cat>
            <c:numRef>
              <c:f>'Top-7'!$AI$3:$BA$3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'Top-7'!$AI$5:$BA$5</c:f>
              <c:numCache>
                <c:formatCode>#,##0</c:formatCode>
                <c:ptCount val="19"/>
                <c:pt idx="0">
                  <c:v>141</c:v>
                </c:pt>
                <c:pt idx="1">
                  <c:v>108</c:v>
                </c:pt>
                <c:pt idx="2">
                  <c:v>225</c:v>
                </c:pt>
                <c:pt idx="3">
                  <c:v>189</c:v>
                </c:pt>
                <c:pt idx="4">
                  <c:v>153</c:v>
                </c:pt>
                <c:pt idx="5">
                  <c:v>303</c:v>
                </c:pt>
                <c:pt idx="6">
                  <c:v>415</c:v>
                </c:pt>
                <c:pt idx="7">
                  <c:v>358</c:v>
                </c:pt>
                <c:pt idx="8">
                  <c:v>312</c:v>
                </c:pt>
                <c:pt idx="9">
                  <c:v>333</c:v>
                </c:pt>
                <c:pt idx="10">
                  <c:v>414</c:v>
                </c:pt>
                <c:pt idx="11">
                  <c:v>588</c:v>
                </c:pt>
                <c:pt idx="12">
                  <c:v>321</c:v>
                </c:pt>
                <c:pt idx="13">
                  <c:v>537</c:v>
                </c:pt>
                <c:pt idx="14">
                  <c:v>1634</c:v>
                </c:pt>
                <c:pt idx="15">
                  <c:v>1742</c:v>
                </c:pt>
                <c:pt idx="16">
                  <c:v>4843</c:v>
                </c:pt>
                <c:pt idx="17">
                  <c:v>9349</c:v>
                </c:pt>
                <c:pt idx="18">
                  <c:v>6274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6E-4442-A8A4-2FF4D8C3AA76}"/>
            </c:ext>
          </c:extLst>
        </c:ser>
        <c:ser>
          <c:idx val="2"/>
          <c:order val="2"/>
          <c:tx>
            <c:strRef>
              <c:f>'Top-7'!$AH$6</c:f>
              <c:strCache>
                <c:ptCount val="1"/>
                <c:pt idx="0">
                  <c:v>Afghanistan</c:v>
                </c:pt>
              </c:strCache>
            </c:strRef>
          </c:tx>
          <c:marker>
            <c:symbol val="none"/>
          </c:marker>
          <c:cat>
            <c:numRef>
              <c:f>'Top-7'!$AI$3:$BA$3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'Top-7'!$AI$6:$BA$6</c:f>
              <c:numCache>
                <c:formatCode>#,##0</c:formatCode>
                <c:ptCount val="19"/>
                <c:pt idx="0">
                  <c:v>119</c:v>
                </c:pt>
                <c:pt idx="1">
                  <c:v>129</c:v>
                </c:pt>
                <c:pt idx="2">
                  <c:v>312</c:v>
                </c:pt>
                <c:pt idx="3">
                  <c:v>91</c:v>
                </c:pt>
                <c:pt idx="4">
                  <c:v>686</c:v>
                </c:pt>
                <c:pt idx="5">
                  <c:v>786</c:v>
                </c:pt>
                <c:pt idx="6">
                  <c:v>338</c:v>
                </c:pt>
                <c:pt idx="7">
                  <c:v>462</c:v>
                </c:pt>
                <c:pt idx="8">
                  <c:v>350</c:v>
                </c:pt>
                <c:pt idx="9">
                  <c:v>447</c:v>
                </c:pt>
                <c:pt idx="10">
                  <c:v>509</c:v>
                </c:pt>
                <c:pt idx="11">
                  <c:v>1079</c:v>
                </c:pt>
                <c:pt idx="12">
                  <c:v>1214</c:v>
                </c:pt>
                <c:pt idx="13">
                  <c:v>1560</c:v>
                </c:pt>
                <c:pt idx="14">
                  <c:v>1749</c:v>
                </c:pt>
                <c:pt idx="15">
                  <c:v>1659</c:v>
                </c:pt>
                <c:pt idx="16">
                  <c:v>1919</c:v>
                </c:pt>
                <c:pt idx="17">
                  <c:v>2044</c:v>
                </c:pt>
                <c:pt idx="18">
                  <c:v>3824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6E-4442-A8A4-2FF4D8C3AA76}"/>
            </c:ext>
          </c:extLst>
        </c:ser>
        <c:ser>
          <c:idx val="3"/>
          <c:order val="3"/>
          <c:tx>
            <c:strRef>
              <c:f>'Top-7'!$AH$7</c:f>
              <c:strCache>
                <c:ptCount val="1"/>
                <c:pt idx="0">
                  <c:v>Marokko</c:v>
                </c:pt>
              </c:strCache>
            </c:strRef>
          </c:tx>
          <c:marker>
            <c:symbol val="none"/>
          </c:marker>
          <c:cat>
            <c:numRef>
              <c:f>'Top-7'!$AI$3:$BA$3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'Top-7'!$AI$7:$BA$7</c:f>
              <c:numCache>
                <c:formatCode>#,##0</c:formatCode>
                <c:ptCount val="19"/>
                <c:pt idx="0">
                  <c:v>6035</c:v>
                </c:pt>
                <c:pt idx="1">
                  <c:v>6752</c:v>
                </c:pt>
                <c:pt idx="2">
                  <c:v>7835</c:v>
                </c:pt>
                <c:pt idx="3">
                  <c:v>8816</c:v>
                </c:pt>
                <c:pt idx="4">
                  <c:v>8695</c:v>
                </c:pt>
                <c:pt idx="5">
                  <c:v>8220</c:v>
                </c:pt>
                <c:pt idx="6">
                  <c:v>7299</c:v>
                </c:pt>
                <c:pt idx="7">
                  <c:v>7731</c:v>
                </c:pt>
                <c:pt idx="8">
                  <c:v>8003</c:v>
                </c:pt>
                <c:pt idx="9">
                  <c:v>7986</c:v>
                </c:pt>
                <c:pt idx="10">
                  <c:v>9436</c:v>
                </c:pt>
                <c:pt idx="11">
                  <c:v>10172</c:v>
                </c:pt>
                <c:pt idx="12">
                  <c:v>8354</c:v>
                </c:pt>
                <c:pt idx="13">
                  <c:v>5095</c:v>
                </c:pt>
                <c:pt idx="14">
                  <c:v>3376</c:v>
                </c:pt>
                <c:pt idx="15">
                  <c:v>3697</c:v>
                </c:pt>
                <c:pt idx="16">
                  <c:v>3978</c:v>
                </c:pt>
                <c:pt idx="17">
                  <c:v>3765</c:v>
                </c:pt>
                <c:pt idx="18">
                  <c:v>3713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6E-4442-A8A4-2FF4D8C3AA76}"/>
            </c:ext>
          </c:extLst>
        </c:ser>
        <c:ser>
          <c:idx val="4"/>
          <c:order val="4"/>
          <c:tx>
            <c:strRef>
              <c:f>'Top-7'!$AH$8</c:f>
              <c:strCache>
                <c:ptCount val="1"/>
                <c:pt idx="0">
                  <c:v>Nederland</c:v>
                </c:pt>
              </c:strCache>
            </c:strRef>
          </c:tx>
          <c:marker>
            <c:symbol val="none"/>
          </c:marker>
          <c:cat>
            <c:numRef>
              <c:f>'Top-7'!$AI$3:$BA$3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'Top-7'!$AI$8:$BA$8</c:f>
              <c:numCache>
                <c:formatCode>#,##0</c:formatCode>
                <c:ptCount val="19"/>
                <c:pt idx="0">
                  <c:v>1784</c:v>
                </c:pt>
                <c:pt idx="1">
                  <c:v>3542</c:v>
                </c:pt>
                <c:pt idx="2">
                  <c:v>4349</c:v>
                </c:pt>
                <c:pt idx="3">
                  <c:v>4728</c:v>
                </c:pt>
                <c:pt idx="4">
                  <c:v>4579</c:v>
                </c:pt>
                <c:pt idx="5">
                  <c:v>4943</c:v>
                </c:pt>
                <c:pt idx="6">
                  <c:v>6186</c:v>
                </c:pt>
                <c:pt idx="7">
                  <c:v>7170</c:v>
                </c:pt>
                <c:pt idx="8">
                  <c:v>7152</c:v>
                </c:pt>
                <c:pt idx="9">
                  <c:v>7459</c:v>
                </c:pt>
                <c:pt idx="10">
                  <c:v>3914</c:v>
                </c:pt>
                <c:pt idx="11">
                  <c:v>4885</c:v>
                </c:pt>
                <c:pt idx="12">
                  <c:v>3893</c:v>
                </c:pt>
                <c:pt idx="13">
                  <c:v>3760</c:v>
                </c:pt>
                <c:pt idx="14">
                  <c:v>3450</c:v>
                </c:pt>
                <c:pt idx="15">
                  <c:v>3749</c:v>
                </c:pt>
                <c:pt idx="16">
                  <c:v>3878</c:v>
                </c:pt>
                <c:pt idx="17">
                  <c:v>3042</c:v>
                </c:pt>
                <c:pt idx="18">
                  <c:v>2871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F6E-4442-A8A4-2FF4D8C3AA76}"/>
            </c:ext>
          </c:extLst>
        </c:ser>
        <c:ser>
          <c:idx val="5"/>
          <c:order val="5"/>
          <c:tx>
            <c:strRef>
              <c:f>'Top-7'!$AH$9</c:f>
              <c:strCache>
                <c:ptCount val="1"/>
                <c:pt idx="0">
                  <c:v>Bulgarije</c:v>
                </c:pt>
              </c:strCache>
            </c:strRef>
          </c:tx>
          <c:marker>
            <c:symbol val="none"/>
          </c:marker>
          <c:cat>
            <c:numRef>
              <c:f>'Top-7'!$AI$3:$BA$3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'Top-7'!$AI$9:$BA$9</c:f>
              <c:numCache>
                <c:formatCode>#,##0</c:formatCode>
                <c:ptCount val="19"/>
                <c:pt idx="0">
                  <c:v>154</c:v>
                </c:pt>
                <c:pt idx="1">
                  <c:v>235</c:v>
                </c:pt>
                <c:pt idx="2">
                  <c:v>559</c:v>
                </c:pt>
                <c:pt idx="3">
                  <c:v>507</c:v>
                </c:pt>
                <c:pt idx="4">
                  <c:v>421</c:v>
                </c:pt>
                <c:pt idx="5">
                  <c:v>634</c:v>
                </c:pt>
                <c:pt idx="6">
                  <c:v>798</c:v>
                </c:pt>
                <c:pt idx="7">
                  <c:v>811</c:v>
                </c:pt>
                <c:pt idx="8">
                  <c:v>3008</c:v>
                </c:pt>
                <c:pt idx="9">
                  <c:v>3820</c:v>
                </c:pt>
                <c:pt idx="10">
                  <c:v>2999</c:v>
                </c:pt>
                <c:pt idx="11">
                  <c:v>4312</c:v>
                </c:pt>
                <c:pt idx="12">
                  <c:v>3276</c:v>
                </c:pt>
                <c:pt idx="13">
                  <c:v>3357</c:v>
                </c:pt>
                <c:pt idx="14">
                  <c:v>2748</c:v>
                </c:pt>
                <c:pt idx="15">
                  <c:v>3428</c:v>
                </c:pt>
                <c:pt idx="16">
                  <c:v>3228</c:v>
                </c:pt>
                <c:pt idx="17">
                  <c:v>2308</c:v>
                </c:pt>
                <c:pt idx="18">
                  <c:v>2584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F6E-4442-A8A4-2FF4D8C3AA76}"/>
            </c:ext>
          </c:extLst>
        </c:ser>
        <c:ser>
          <c:idx val="6"/>
          <c:order val="6"/>
          <c:tx>
            <c:strRef>
              <c:f>'Top-7'!$AH$10</c:f>
              <c:strCache>
                <c:ptCount val="1"/>
                <c:pt idx="0">
                  <c:v>Irak</c:v>
                </c:pt>
              </c:strCache>
            </c:strRef>
          </c:tx>
          <c:marker>
            <c:symbol val="none"/>
          </c:marker>
          <c:cat>
            <c:numRef>
              <c:f>'Top-7'!$AI$3:$BA$3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'Top-7'!$AI$10:$BA$10</c:f>
              <c:numCache>
                <c:formatCode>#,##0</c:formatCode>
                <c:ptCount val="19"/>
                <c:pt idx="0">
                  <c:v>115</c:v>
                </c:pt>
                <c:pt idx="1">
                  <c:v>140</c:v>
                </c:pt>
                <c:pt idx="2">
                  <c:v>171</c:v>
                </c:pt>
                <c:pt idx="3">
                  <c:v>232</c:v>
                </c:pt>
                <c:pt idx="4">
                  <c:v>126</c:v>
                </c:pt>
                <c:pt idx="5">
                  <c:v>83</c:v>
                </c:pt>
                <c:pt idx="6">
                  <c:v>621</c:v>
                </c:pt>
                <c:pt idx="7">
                  <c:v>447</c:v>
                </c:pt>
                <c:pt idx="8">
                  <c:v>775</c:v>
                </c:pt>
                <c:pt idx="9">
                  <c:v>945</c:v>
                </c:pt>
                <c:pt idx="10">
                  <c:v>1067</c:v>
                </c:pt>
                <c:pt idx="11">
                  <c:v>1272</c:v>
                </c:pt>
                <c:pt idx="12">
                  <c:v>1584</c:v>
                </c:pt>
                <c:pt idx="13">
                  <c:v>934</c:v>
                </c:pt>
                <c:pt idx="14">
                  <c:v>441</c:v>
                </c:pt>
                <c:pt idx="15">
                  <c:v>912</c:v>
                </c:pt>
                <c:pt idx="16">
                  <c:v>1438</c:v>
                </c:pt>
                <c:pt idx="17">
                  <c:v>4042</c:v>
                </c:pt>
                <c:pt idx="18">
                  <c:v>2574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F6E-4442-A8A4-2FF4D8C3A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984560"/>
        <c:axId val="1"/>
      </c:lineChart>
      <c:catAx>
        <c:axId val="3409845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4500000" vert="horz"/>
          <a:lstStyle/>
          <a:p>
            <a:pPr>
              <a:defRPr sz="900"/>
            </a:pPr>
            <a:endParaRPr lang="nl-B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-1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l-BE"/>
          </a:p>
        </c:txPr>
        <c:crossAx val="340984560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77017837235228526"/>
          <c:y val="0.27016673936166136"/>
          <c:w val="0.22606040256673601"/>
          <c:h val="0.41237306274215724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Top 7 Belgwordingen 2017 per jaar in België 1999-2017</a:t>
            </a:r>
          </a:p>
        </c:rich>
      </c:tx>
      <c:layout>
        <c:manualLayout>
          <c:xMode val="edge"/>
          <c:yMode val="edge"/>
          <c:x val="0.18709719752772838"/>
          <c:y val="4.08163265306122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58093477728417"/>
          <c:y val="0.17784338840283959"/>
          <c:w val="0.68763589027178051"/>
          <c:h val="0.71720448437866458"/>
        </c:manualLayout>
      </c:layout>
      <c:lineChart>
        <c:grouping val="standard"/>
        <c:varyColors val="0"/>
        <c:ser>
          <c:idx val="0"/>
          <c:order val="0"/>
          <c:tx>
            <c:strRef>
              <c:f>'Top-7'!$AH$28</c:f>
              <c:strCache>
                <c:ptCount val="1"/>
                <c:pt idx="0">
                  <c:v>Marokko</c:v>
                </c:pt>
              </c:strCache>
            </c:strRef>
          </c:tx>
          <c:marker>
            <c:symbol val="none"/>
          </c:marker>
          <c:cat>
            <c:numRef>
              <c:f>'Top-7'!$AI$27:$BA$27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'Top-7'!$AI$28:$BA$28</c:f>
              <c:numCache>
                <c:formatCode>General</c:formatCode>
                <c:ptCount val="19"/>
                <c:pt idx="0">
                  <c:v>9133</c:v>
                </c:pt>
                <c:pt idx="1">
                  <c:v>21917</c:v>
                </c:pt>
                <c:pt idx="2">
                  <c:v>24018</c:v>
                </c:pt>
                <c:pt idx="3">
                  <c:v>15832</c:v>
                </c:pt>
                <c:pt idx="4">
                  <c:v>10565</c:v>
                </c:pt>
                <c:pt idx="5">
                  <c:v>8704</c:v>
                </c:pt>
                <c:pt idx="6">
                  <c:v>7977</c:v>
                </c:pt>
                <c:pt idx="7">
                  <c:v>7753</c:v>
                </c:pt>
                <c:pt idx="8">
                  <c:v>8723</c:v>
                </c:pt>
                <c:pt idx="9">
                  <c:v>8427</c:v>
                </c:pt>
                <c:pt idx="10">
                  <c:v>6919</c:v>
                </c:pt>
                <c:pt idx="11">
                  <c:v>7380</c:v>
                </c:pt>
                <c:pt idx="12">
                  <c:v>7035</c:v>
                </c:pt>
                <c:pt idx="13">
                  <c:v>7879</c:v>
                </c:pt>
                <c:pt idx="14">
                  <c:v>5926</c:v>
                </c:pt>
                <c:pt idx="15">
                  <c:v>2408</c:v>
                </c:pt>
                <c:pt idx="16">
                  <c:v>3170</c:v>
                </c:pt>
                <c:pt idx="17">
                  <c:v>3996</c:v>
                </c:pt>
                <c:pt idx="18">
                  <c:v>5084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93-4F7E-BF21-AC77371F6BE3}"/>
            </c:ext>
          </c:extLst>
        </c:ser>
        <c:ser>
          <c:idx val="1"/>
          <c:order val="1"/>
          <c:tx>
            <c:strRef>
              <c:f>'Top-7'!$AH$29</c:f>
              <c:strCache>
                <c:ptCount val="1"/>
                <c:pt idx="0">
                  <c:v>Roemenië</c:v>
                </c:pt>
              </c:strCache>
            </c:strRef>
          </c:tx>
          <c:marker>
            <c:symbol val="none"/>
          </c:marker>
          <c:cat>
            <c:numRef>
              <c:f>'Top-7'!$AI$27:$BA$27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'Top-7'!$AI$29:$BA$29</c:f>
              <c:numCache>
                <c:formatCode>0</c:formatCode>
                <c:ptCount val="19"/>
                <c:pt idx="0">
                  <c:v>267</c:v>
                </c:pt>
                <c:pt idx="1">
                  <c:v>403</c:v>
                </c:pt>
                <c:pt idx="2">
                  <c:v>321</c:v>
                </c:pt>
                <c:pt idx="3">
                  <c:v>294</c:v>
                </c:pt>
                <c:pt idx="4">
                  <c:v>277</c:v>
                </c:pt>
                <c:pt idx="5">
                  <c:v>314</c:v>
                </c:pt>
                <c:pt idx="6">
                  <c:v>332</c:v>
                </c:pt>
                <c:pt idx="7">
                  <c:v>429</c:v>
                </c:pt>
                <c:pt idx="8">
                  <c:v>554</c:v>
                </c:pt>
                <c:pt idx="9">
                  <c:v>480</c:v>
                </c:pt>
                <c:pt idx="10">
                  <c:v>362</c:v>
                </c:pt>
                <c:pt idx="11">
                  <c:v>395</c:v>
                </c:pt>
                <c:pt idx="12">
                  <c:v>356</c:v>
                </c:pt>
                <c:pt idx="13">
                  <c:v>777</c:v>
                </c:pt>
                <c:pt idx="14">
                  <c:v>1155</c:v>
                </c:pt>
                <c:pt idx="15">
                  <c:v>824</c:v>
                </c:pt>
                <c:pt idx="16">
                  <c:v>1192</c:v>
                </c:pt>
                <c:pt idx="17">
                  <c:v>1535</c:v>
                </c:pt>
                <c:pt idx="18">
                  <c:v>2031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93-4F7E-BF21-AC77371F6BE3}"/>
            </c:ext>
          </c:extLst>
        </c:ser>
        <c:ser>
          <c:idx val="2"/>
          <c:order val="2"/>
          <c:tx>
            <c:strRef>
              <c:f>'Top-7'!$AH$30</c:f>
              <c:strCache>
                <c:ptCount val="1"/>
                <c:pt idx="0">
                  <c:v>Polen</c:v>
                </c:pt>
              </c:strCache>
            </c:strRef>
          </c:tx>
          <c:marker>
            <c:symbol val="none"/>
          </c:marker>
          <c:cat>
            <c:numRef>
              <c:f>'Top-7'!$AI$27:$BA$27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'Top-7'!$AI$30:$BA$30</c:f>
              <c:numCache>
                <c:formatCode>#,##0</c:formatCode>
                <c:ptCount val="19"/>
                <c:pt idx="0">
                  <c:v>253</c:v>
                </c:pt>
                <c:pt idx="1">
                  <c:v>492</c:v>
                </c:pt>
                <c:pt idx="2">
                  <c:v>678</c:v>
                </c:pt>
                <c:pt idx="3">
                  <c:v>630</c:v>
                </c:pt>
                <c:pt idx="4">
                  <c:v>460</c:v>
                </c:pt>
                <c:pt idx="5">
                  <c:v>465</c:v>
                </c:pt>
                <c:pt idx="6">
                  <c:v>470</c:v>
                </c:pt>
                <c:pt idx="7">
                  <c:v>550</c:v>
                </c:pt>
                <c:pt idx="8">
                  <c:v>586</c:v>
                </c:pt>
                <c:pt idx="9">
                  <c:v>619</c:v>
                </c:pt>
                <c:pt idx="10">
                  <c:v>640</c:v>
                </c:pt>
                <c:pt idx="11">
                  <c:v>523</c:v>
                </c:pt>
                <c:pt idx="12">
                  <c:v>394</c:v>
                </c:pt>
                <c:pt idx="13">
                  <c:v>729</c:v>
                </c:pt>
                <c:pt idx="14">
                  <c:v>888</c:v>
                </c:pt>
                <c:pt idx="15">
                  <c:v>742</c:v>
                </c:pt>
                <c:pt idx="16">
                  <c:v>1136</c:v>
                </c:pt>
                <c:pt idx="17">
                  <c:v>1243</c:v>
                </c:pt>
                <c:pt idx="18">
                  <c:v>1498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93-4F7E-BF21-AC77371F6BE3}"/>
            </c:ext>
          </c:extLst>
        </c:ser>
        <c:ser>
          <c:idx val="3"/>
          <c:order val="3"/>
          <c:tx>
            <c:strRef>
              <c:f>'Top-7'!$AH$31</c:f>
              <c:strCache>
                <c:ptCount val="1"/>
                <c:pt idx="0">
                  <c:v>Ver. Kon.</c:v>
                </c:pt>
              </c:strCache>
            </c:strRef>
          </c:tx>
          <c:marker>
            <c:symbol val="none"/>
          </c:marker>
          <c:cat>
            <c:numRef>
              <c:f>'Top-7'!$AI$27:$BA$27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'Top-7'!$AI$31:$BA$31</c:f>
              <c:numCache>
                <c:formatCode>#,##0</c:formatCode>
                <c:ptCount val="19"/>
                <c:pt idx="0">
                  <c:v>87</c:v>
                </c:pt>
                <c:pt idx="1">
                  <c:v>152</c:v>
                </c:pt>
                <c:pt idx="2">
                  <c:v>274</c:v>
                </c:pt>
                <c:pt idx="3">
                  <c:v>201</c:v>
                </c:pt>
                <c:pt idx="4">
                  <c:v>126</c:v>
                </c:pt>
                <c:pt idx="5">
                  <c:v>128</c:v>
                </c:pt>
                <c:pt idx="6">
                  <c:v>106</c:v>
                </c:pt>
                <c:pt idx="7">
                  <c:v>141</c:v>
                </c:pt>
                <c:pt idx="8">
                  <c:v>114</c:v>
                </c:pt>
                <c:pt idx="9">
                  <c:v>104</c:v>
                </c:pt>
                <c:pt idx="10">
                  <c:v>143</c:v>
                </c:pt>
                <c:pt idx="11">
                  <c:v>111</c:v>
                </c:pt>
                <c:pt idx="12">
                  <c:v>114</c:v>
                </c:pt>
                <c:pt idx="13">
                  <c:v>99</c:v>
                </c:pt>
                <c:pt idx="14">
                  <c:v>141</c:v>
                </c:pt>
                <c:pt idx="15">
                  <c:v>110</c:v>
                </c:pt>
                <c:pt idx="16">
                  <c:v>127</c:v>
                </c:pt>
                <c:pt idx="17">
                  <c:v>506</c:v>
                </c:pt>
                <c:pt idx="18">
                  <c:v>1381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93-4F7E-BF21-AC77371F6BE3}"/>
            </c:ext>
          </c:extLst>
        </c:ser>
        <c:ser>
          <c:idx val="4"/>
          <c:order val="4"/>
          <c:tx>
            <c:strRef>
              <c:f>'Top-7'!$AH$32</c:f>
              <c:strCache>
                <c:ptCount val="1"/>
                <c:pt idx="0">
                  <c:v>Nederland</c:v>
                </c:pt>
              </c:strCache>
            </c:strRef>
          </c:tx>
          <c:marker>
            <c:symbol val="none"/>
          </c:marker>
          <c:cat>
            <c:numRef>
              <c:f>'Top-7'!$AI$27:$BA$27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'Top-7'!$AI$32:$BA$32</c:f>
              <c:numCache>
                <c:formatCode>#,##0</c:formatCode>
                <c:ptCount val="19"/>
                <c:pt idx="0">
                  <c:v>234</c:v>
                </c:pt>
                <c:pt idx="1">
                  <c:v>492</c:v>
                </c:pt>
                <c:pt idx="2">
                  <c:v>601</c:v>
                </c:pt>
                <c:pt idx="3">
                  <c:v>646</c:v>
                </c:pt>
                <c:pt idx="4">
                  <c:v>522</c:v>
                </c:pt>
                <c:pt idx="5">
                  <c:v>665</c:v>
                </c:pt>
                <c:pt idx="6">
                  <c:v>672</c:v>
                </c:pt>
                <c:pt idx="7">
                  <c:v>692</c:v>
                </c:pt>
                <c:pt idx="8">
                  <c:v>668</c:v>
                </c:pt>
                <c:pt idx="9">
                  <c:v>683</c:v>
                </c:pt>
                <c:pt idx="10">
                  <c:v>608</c:v>
                </c:pt>
                <c:pt idx="11">
                  <c:v>641</c:v>
                </c:pt>
                <c:pt idx="12">
                  <c:v>495</c:v>
                </c:pt>
                <c:pt idx="13">
                  <c:v>961</c:v>
                </c:pt>
                <c:pt idx="14">
                  <c:v>1272</c:v>
                </c:pt>
                <c:pt idx="15">
                  <c:v>705</c:v>
                </c:pt>
                <c:pt idx="16">
                  <c:v>993</c:v>
                </c:pt>
                <c:pt idx="17">
                  <c:v>1390</c:v>
                </c:pt>
                <c:pt idx="18">
                  <c:v>1368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993-4F7E-BF21-AC77371F6BE3}"/>
            </c:ext>
          </c:extLst>
        </c:ser>
        <c:ser>
          <c:idx val="5"/>
          <c:order val="5"/>
          <c:tx>
            <c:strRef>
              <c:f>'Top-7'!$AH$33</c:f>
              <c:strCache>
                <c:ptCount val="1"/>
                <c:pt idx="0">
                  <c:v>Congo DR</c:v>
                </c:pt>
              </c:strCache>
            </c:strRef>
          </c:tx>
          <c:marker>
            <c:symbol val="none"/>
          </c:marker>
          <c:cat>
            <c:numRef>
              <c:f>'Top-7'!$AI$27:$BA$27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'Top-7'!$AI$33:$BA$33</c:f>
              <c:numCache>
                <c:formatCode>#,##0</c:formatCode>
                <c:ptCount val="19"/>
                <c:pt idx="0">
                  <c:v>1911</c:v>
                </c:pt>
                <c:pt idx="1">
                  <c:v>2973</c:v>
                </c:pt>
                <c:pt idx="2">
                  <c:v>3003</c:v>
                </c:pt>
                <c:pt idx="3">
                  <c:v>2824</c:v>
                </c:pt>
                <c:pt idx="4">
                  <c:v>1805</c:v>
                </c:pt>
                <c:pt idx="5">
                  <c:v>2574</c:v>
                </c:pt>
                <c:pt idx="6">
                  <c:v>1925</c:v>
                </c:pt>
                <c:pt idx="7">
                  <c:v>1569</c:v>
                </c:pt>
                <c:pt idx="8">
                  <c:v>1800</c:v>
                </c:pt>
                <c:pt idx="9">
                  <c:v>1784</c:v>
                </c:pt>
                <c:pt idx="10">
                  <c:v>1548</c:v>
                </c:pt>
                <c:pt idx="11">
                  <c:v>1603</c:v>
                </c:pt>
                <c:pt idx="12">
                  <c:v>1158</c:v>
                </c:pt>
                <c:pt idx="13">
                  <c:v>1936</c:v>
                </c:pt>
                <c:pt idx="14">
                  <c:v>1526</c:v>
                </c:pt>
                <c:pt idx="15">
                  <c:v>713</c:v>
                </c:pt>
                <c:pt idx="16">
                  <c:v>1061</c:v>
                </c:pt>
                <c:pt idx="17">
                  <c:v>1016</c:v>
                </c:pt>
                <c:pt idx="18">
                  <c:v>1201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993-4F7E-BF21-AC77371F6BE3}"/>
            </c:ext>
          </c:extLst>
        </c:ser>
        <c:ser>
          <c:idx val="6"/>
          <c:order val="6"/>
          <c:tx>
            <c:strRef>
              <c:f>'Top-7'!$AH$34</c:f>
              <c:strCache>
                <c:ptCount val="1"/>
                <c:pt idx="0">
                  <c:v>Italie</c:v>
                </c:pt>
              </c:strCache>
            </c:strRef>
          </c:tx>
          <c:marker>
            <c:symbol val="none"/>
          </c:marker>
          <c:cat>
            <c:numRef>
              <c:f>'Top-7'!$AI$27:$BA$27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'Top-7'!$AI$34:$BA$34</c:f>
              <c:numCache>
                <c:formatCode>#,##0</c:formatCode>
                <c:ptCount val="19"/>
                <c:pt idx="0">
                  <c:v>1187</c:v>
                </c:pt>
                <c:pt idx="1">
                  <c:v>3650</c:v>
                </c:pt>
                <c:pt idx="2">
                  <c:v>3451</c:v>
                </c:pt>
                <c:pt idx="3">
                  <c:v>2341</c:v>
                </c:pt>
                <c:pt idx="4">
                  <c:v>2646</c:v>
                </c:pt>
                <c:pt idx="5">
                  <c:v>2271</c:v>
                </c:pt>
                <c:pt idx="6">
                  <c:v>2086</c:v>
                </c:pt>
                <c:pt idx="7">
                  <c:v>2360</c:v>
                </c:pt>
                <c:pt idx="8">
                  <c:v>2017</c:v>
                </c:pt>
                <c:pt idx="9">
                  <c:v>1762</c:v>
                </c:pt>
                <c:pt idx="10">
                  <c:v>1700</c:v>
                </c:pt>
                <c:pt idx="11">
                  <c:v>2833</c:v>
                </c:pt>
                <c:pt idx="12">
                  <c:v>3697</c:v>
                </c:pt>
                <c:pt idx="13">
                  <c:v>3203</c:v>
                </c:pt>
                <c:pt idx="14">
                  <c:v>1856</c:v>
                </c:pt>
                <c:pt idx="15">
                  <c:v>1199</c:v>
                </c:pt>
                <c:pt idx="16">
                  <c:v>1067</c:v>
                </c:pt>
                <c:pt idx="17">
                  <c:v>1048</c:v>
                </c:pt>
                <c:pt idx="18">
                  <c:v>1174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993-4F7E-BF21-AC77371F6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984560"/>
        <c:axId val="1"/>
      </c:lineChart>
      <c:catAx>
        <c:axId val="34098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4500000" vert="horz"/>
          <a:lstStyle/>
          <a:p>
            <a:pPr>
              <a:defRPr sz="900"/>
            </a:pPr>
            <a:endParaRPr lang="nl-B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4500"/>
          <c:min val="-2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l-BE"/>
          </a:p>
        </c:txPr>
        <c:crossAx val="340984560"/>
        <c:crosses val="autoZero"/>
        <c:crossBetween val="between"/>
        <c:majorUnit val="2000"/>
      </c:valAx>
    </c:plotArea>
    <c:legend>
      <c:legendPos val="r"/>
      <c:layout>
        <c:manualLayout>
          <c:xMode val="edge"/>
          <c:yMode val="edge"/>
          <c:x val="0.80053953941241229"/>
          <c:y val="0.25558947988644276"/>
          <c:w val="0.19553848107696212"/>
          <c:h val="0.42070162148098833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Top 6 Uitgaanders-saldo voor de periode 1999-2017</a:t>
            </a:r>
          </a:p>
        </c:rich>
      </c:tx>
      <c:layout>
        <c:manualLayout>
          <c:xMode val="edge"/>
          <c:yMode val="edge"/>
          <c:x val="0.18709719752772838"/>
          <c:y val="4.08163265306122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58093477728417"/>
          <c:y val="0.17784338840283959"/>
          <c:w val="0.7862711663550418"/>
          <c:h val="0.71720448437866458"/>
        </c:manualLayout>
      </c:layout>
      <c:lineChart>
        <c:grouping val="standard"/>
        <c:varyColors val="0"/>
        <c:ser>
          <c:idx val="0"/>
          <c:order val="0"/>
          <c:tx>
            <c:strRef>
              <c:f>'Top-7'!$AH$49</c:f>
              <c:strCache>
                <c:ptCount val="1"/>
                <c:pt idx="0">
                  <c:v>Italie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'Top-7'!$AI$48:$BA$48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'Top-7'!$AI$49:$BA$49</c:f>
              <c:numCache>
                <c:formatCode>#,##0</c:formatCode>
                <c:ptCount val="19"/>
                <c:pt idx="0">
                  <c:v>-1177</c:v>
                </c:pt>
                <c:pt idx="1">
                  <c:v>-1045</c:v>
                </c:pt>
                <c:pt idx="2">
                  <c:v>-1343</c:v>
                </c:pt>
                <c:pt idx="3">
                  <c:v>-1430</c:v>
                </c:pt>
                <c:pt idx="4">
                  <c:v>-1354</c:v>
                </c:pt>
                <c:pt idx="5">
                  <c:v>-1735</c:v>
                </c:pt>
                <c:pt idx="6">
                  <c:v>-1431</c:v>
                </c:pt>
                <c:pt idx="7">
                  <c:v>-1220</c:v>
                </c:pt>
                <c:pt idx="8">
                  <c:v>-874</c:v>
                </c:pt>
                <c:pt idx="9">
                  <c:v>-309</c:v>
                </c:pt>
                <c:pt idx="10">
                  <c:v>-3</c:v>
                </c:pt>
                <c:pt idx="11">
                  <c:v>406</c:v>
                </c:pt>
                <c:pt idx="12">
                  <c:v>598</c:v>
                </c:pt>
                <c:pt idx="13">
                  <c:v>902</c:v>
                </c:pt>
                <c:pt idx="14">
                  <c:v>1009</c:v>
                </c:pt>
                <c:pt idx="15">
                  <c:v>1597</c:v>
                </c:pt>
                <c:pt idx="16">
                  <c:v>1317</c:v>
                </c:pt>
                <c:pt idx="17">
                  <c:v>547</c:v>
                </c:pt>
                <c:pt idx="18">
                  <c:v>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CB-42D4-836F-C10724AA32EB}"/>
            </c:ext>
          </c:extLst>
        </c:ser>
        <c:ser>
          <c:idx val="1"/>
          <c:order val="1"/>
          <c:tx>
            <c:strRef>
              <c:f>'Top-7'!$AH$50</c:f>
              <c:strCache>
                <c:ptCount val="1"/>
                <c:pt idx="0">
                  <c:v>Denemarken</c:v>
                </c:pt>
              </c:strCache>
            </c:strRef>
          </c:tx>
          <c:marker>
            <c:symbol val="none"/>
          </c:marker>
          <c:cat>
            <c:numRef>
              <c:f>'Top-7'!$AI$48:$BA$48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'Top-7'!$AI$50:$BA$50</c:f>
              <c:numCache>
                <c:formatCode>#,##0</c:formatCode>
                <c:ptCount val="19"/>
                <c:pt idx="0">
                  <c:v>-59</c:v>
                </c:pt>
                <c:pt idx="1">
                  <c:v>36</c:v>
                </c:pt>
                <c:pt idx="2">
                  <c:v>84</c:v>
                </c:pt>
                <c:pt idx="3">
                  <c:v>23</c:v>
                </c:pt>
                <c:pt idx="4">
                  <c:v>28</c:v>
                </c:pt>
                <c:pt idx="5">
                  <c:v>-115</c:v>
                </c:pt>
                <c:pt idx="6">
                  <c:v>13</c:v>
                </c:pt>
                <c:pt idx="7">
                  <c:v>-107</c:v>
                </c:pt>
                <c:pt idx="8">
                  <c:v>-7</c:v>
                </c:pt>
                <c:pt idx="9">
                  <c:v>-55</c:v>
                </c:pt>
                <c:pt idx="10">
                  <c:v>-89</c:v>
                </c:pt>
                <c:pt idx="11">
                  <c:v>-76</c:v>
                </c:pt>
                <c:pt idx="12">
                  <c:v>-25</c:v>
                </c:pt>
                <c:pt idx="13">
                  <c:v>-30</c:v>
                </c:pt>
                <c:pt idx="14">
                  <c:v>-59</c:v>
                </c:pt>
                <c:pt idx="15">
                  <c:v>-9</c:v>
                </c:pt>
                <c:pt idx="16">
                  <c:v>-19</c:v>
                </c:pt>
                <c:pt idx="17">
                  <c:v>54</c:v>
                </c:pt>
                <c:pt idx="18">
                  <c:v>-32.5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CB-42D4-836F-C10724AA32EB}"/>
            </c:ext>
          </c:extLst>
        </c:ser>
        <c:ser>
          <c:idx val="2"/>
          <c:order val="2"/>
          <c:tx>
            <c:strRef>
              <c:f>'Top-7'!$AH$51</c:f>
              <c:strCache>
                <c:ptCount val="1"/>
                <c:pt idx="0">
                  <c:v>Verenigd Koninkrijk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'Top-7'!$AI$48:$BA$48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'Top-7'!$AI$51:$BA$51</c:f>
              <c:numCache>
                <c:formatCode>#,##0</c:formatCode>
                <c:ptCount val="19"/>
                <c:pt idx="0">
                  <c:v>341</c:v>
                </c:pt>
                <c:pt idx="1">
                  <c:v>596</c:v>
                </c:pt>
                <c:pt idx="2">
                  <c:v>37</c:v>
                </c:pt>
                <c:pt idx="3">
                  <c:v>85</c:v>
                </c:pt>
                <c:pt idx="4">
                  <c:v>62</c:v>
                </c:pt>
                <c:pt idx="5">
                  <c:v>-73</c:v>
                </c:pt>
                <c:pt idx="6">
                  <c:v>-179</c:v>
                </c:pt>
                <c:pt idx="7">
                  <c:v>-417</c:v>
                </c:pt>
                <c:pt idx="8">
                  <c:v>101</c:v>
                </c:pt>
                <c:pt idx="9">
                  <c:v>473</c:v>
                </c:pt>
                <c:pt idx="10">
                  <c:v>-312</c:v>
                </c:pt>
                <c:pt idx="11">
                  <c:v>42</c:v>
                </c:pt>
                <c:pt idx="12">
                  <c:v>-32</c:v>
                </c:pt>
                <c:pt idx="13">
                  <c:v>-183</c:v>
                </c:pt>
                <c:pt idx="14">
                  <c:v>-265</c:v>
                </c:pt>
                <c:pt idx="15">
                  <c:v>-53</c:v>
                </c:pt>
                <c:pt idx="16">
                  <c:v>-189</c:v>
                </c:pt>
                <c:pt idx="17">
                  <c:v>-203</c:v>
                </c:pt>
                <c:pt idx="18">
                  <c:v>-165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CB-42D4-836F-C10724AA32EB}"/>
            </c:ext>
          </c:extLst>
        </c:ser>
        <c:ser>
          <c:idx val="3"/>
          <c:order val="3"/>
          <c:tx>
            <c:strRef>
              <c:f>'Top-7'!$AH$52</c:f>
              <c:strCache>
                <c:ptCount val="1"/>
                <c:pt idx="0">
                  <c:v>Tsjechoslovakije</c:v>
                </c:pt>
              </c:strCache>
            </c:strRef>
          </c:tx>
          <c:marker>
            <c:symbol val="none"/>
          </c:marker>
          <c:cat>
            <c:numRef>
              <c:f>'Top-7'!$AI$48:$BA$48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'Top-7'!$AI$52:$BA$52</c:f>
              <c:numCache>
                <c:formatCode>#,##0</c:formatCode>
                <c:ptCount val="19"/>
                <c:pt idx="0">
                  <c:v>30</c:v>
                </c:pt>
                <c:pt idx="1">
                  <c:v>-1</c:v>
                </c:pt>
                <c:pt idx="2">
                  <c:v>-25</c:v>
                </c:pt>
                <c:pt idx="3">
                  <c:v>-4</c:v>
                </c:pt>
                <c:pt idx="4">
                  <c:v>-22</c:v>
                </c:pt>
                <c:pt idx="5">
                  <c:v>-47</c:v>
                </c:pt>
                <c:pt idx="6">
                  <c:v>1</c:v>
                </c:pt>
                <c:pt idx="7">
                  <c:v>-14</c:v>
                </c:pt>
                <c:pt idx="8">
                  <c:v>-7</c:v>
                </c:pt>
                <c:pt idx="9">
                  <c:v>-64</c:v>
                </c:pt>
                <c:pt idx="10">
                  <c:v>-6</c:v>
                </c:pt>
                <c:pt idx="11">
                  <c:v>-12</c:v>
                </c:pt>
                <c:pt idx="12">
                  <c:v>-22</c:v>
                </c:pt>
                <c:pt idx="13">
                  <c:v>-10</c:v>
                </c:pt>
                <c:pt idx="14">
                  <c:v>-8</c:v>
                </c:pt>
                <c:pt idx="15">
                  <c:v>-8</c:v>
                </c:pt>
                <c:pt idx="16">
                  <c:v>6</c:v>
                </c:pt>
                <c:pt idx="17">
                  <c:v>6</c:v>
                </c:pt>
                <c:pt idx="18">
                  <c:v>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CB-42D4-836F-C10724AA32EB}"/>
            </c:ext>
          </c:extLst>
        </c:ser>
        <c:ser>
          <c:idx val="4"/>
          <c:order val="4"/>
          <c:tx>
            <c:strRef>
              <c:f>'Top-7'!$AH$53</c:f>
              <c:strCache>
                <c:ptCount val="1"/>
                <c:pt idx="0">
                  <c:v>Zweden</c:v>
                </c:pt>
              </c:strCache>
            </c:strRef>
          </c:tx>
          <c:marker>
            <c:symbol val="none"/>
          </c:marker>
          <c:cat>
            <c:numRef>
              <c:f>'Top-7'!$AI$48:$BA$48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'Top-7'!$AI$53:$BA$53</c:f>
              <c:numCache>
                <c:formatCode>#,##0</c:formatCode>
                <c:ptCount val="19"/>
                <c:pt idx="0">
                  <c:v>122</c:v>
                </c:pt>
                <c:pt idx="1">
                  <c:v>107</c:v>
                </c:pt>
                <c:pt idx="2">
                  <c:v>-106</c:v>
                </c:pt>
                <c:pt idx="3">
                  <c:v>128</c:v>
                </c:pt>
                <c:pt idx="4">
                  <c:v>39</c:v>
                </c:pt>
                <c:pt idx="5">
                  <c:v>-18</c:v>
                </c:pt>
                <c:pt idx="6">
                  <c:v>-36</c:v>
                </c:pt>
                <c:pt idx="7">
                  <c:v>-12</c:v>
                </c:pt>
                <c:pt idx="8">
                  <c:v>50</c:v>
                </c:pt>
                <c:pt idx="9">
                  <c:v>104</c:v>
                </c:pt>
                <c:pt idx="10">
                  <c:v>-52</c:v>
                </c:pt>
                <c:pt idx="11">
                  <c:v>-43</c:v>
                </c:pt>
                <c:pt idx="12">
                  <c:v>0</c:v>
                </c:pt>
                <c:pt idx="13">
                  <c:v>-90</c:v>
                </c:pt>
                <c:pt idx="14">
                  <c:v>-136</c:v>
                </c:pt>
                <c:pt idx="15">
                  <c:v>-179</c:v>
                </c:pt>
                <c:pt idx="16">
                  <c:v>-22</c:v>
                </c:pt>
                <c:pt idx="17">
                  <c:v>-19</c:v>
                </c:pt>
                <c:pt idx="18">
                  <c:v>-44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CB-42D4-836F-C10724AA3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984560"/>
        <c:axId val="1"/>
      </c:lineChart>
      <c:catAx>
        <c:axId val="3409845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4500000" vert="horz"/>
          <a:lstStyle/>
          <a:p>
            <a:pPr>
              <a:defRPr sz="900"/>
            </a:pPr>
            <a:endParaRPr lang="nl-B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l-BE"/>
          </a:p>
        </c:txPr>
        <c:crossAx val="340984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112597547380156"/>
          <c:y val="0.16599995313085861"/>
          <c:w val="0.34687848383500564"/>
          <c:h val="0.2685238563929509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Top 8 Nieuwkomers uit oorlogslanden 1999-2017</a:t>
            </a:r>
          </a:p>
        </c:rich>
      </c:tx>
      <c:layout>
        <c:manualLayout>
          <c:xMode val="edge"/>
          <c:yMode val="edge"/>
          <c:x val="0.18709719752772838"/>
          <c:y val="4.08163265306122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58093477728417"/>
          <c:y val="0.17784338840283959"/>
          <c:w val="0.66921431016775079"/>
          <c:h val="0.71720448437866458"/>
        </c:manualLayout>
      </c:layout>
      <c:lineChart>
        <c:grouping val="standard"/>
        <c:varyColors val="0"/>
        <c:ser>
          <c:idx val="0"/>
          <c:order val="0"/>
          <c:tx>
            <c:strRef>
              <c:f>'Top-7'!$AH$58</c:f>
              <c:strCache>
                <c:ptCount val="1"/>
                <c:pt idx="0">
                  <c:v>Congo Dr</c:v>
                </c:pt>
              </c:strCache>
            </c:strRef>
          </c:tx>
          <c:marker>
            <c:symbol val="none"/>
          </c:marker>
          <c:cat>
            <c:numRef>
              <c:f>'Top-7'!$AI$57:$BA$57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'Top-7'!$AI$58:$BA$58</c:f>
              <c:numCache>
                <c:formatCode>#,##0</c:formatCode>
                <c:ptCount val="19"/>
                <c:pt idx="0">
                  <c:v>1776</c:v>
                </c:pt>
                <c:pt idx="1">
                  <c:v>1623</c:v>
                </c:pt>
                <c:pt idx="2">
                  <c:v>4410</c:v>
                </c:pt>
                <c:pt idx="3">
                  <c:v>3090</c:v>
                </c:pt>
                <c:pt idx="4">
                  <c:v>1957</c:v>
                </c:pt>
                <c:pt idx="5">
                  <c:v>1797</c:v>
                </c:pt>
                <c:pt idx="6">
                  <c:v>2188</c:v>
                </c:pt>
                <c:pt idx="7">
                  <c:v>2602</c:v>
                </c:pt>
                <c:pt idx="8">
                  <c:v>2585</c:v>
                </c:pt>
                <c:pt idx="9">
                  <c:v>2478</c:v>
                </c:pt>
                <c:pt idx="10">
                  <c:v>2778</c:v>
                </c:pt>
                <c:pt idx="11">
                  <c:v>3194</c:v>
                </c:pt>
                <c:pt idx="12">
                  <c:v>2025</c:v>
                </c:pt>
                <c:pt idx="13">
                  <c:v>1426</c:v>
                </c:pt>
                <c:pt idx="14">
                  <c:v>1591</c:v>
                </c:pt>
                <c:pt idx="15">
                  <c:v>1269</c:v>
                </c:pt>
                <c:pt idx="16">
                  <c:v>1545</c:v>
                </c:pt>
                <c:pt idx="17">
                  <c:v>1189</c:v>
                </c:pt>
                <c:pt idx="18">
                  <c:v>1355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09-410B-9C31-0A07EC81CABE}"/>
            </c:ext>
          </c:extLst>
        </c:ser>
        <c:ser>
          <c:idx val="1"/>
          <c:order val="1"/>
          <c:tx>
            <c:strRef>
              <c:f>'Top-7'!$AH$59</c:f>
              <c:strCache>
                <c:ptCount val="1"/>
                <c:pt idx="0">
                  <c:v>Syrië</c:v>
                </c:pt>
              </c:strCache>
            </c:strRef>
          </c:tx>
          <c:marker>
            <c:symbol val="none"/>
          </c:marker>
          <c:cat>
            <c:numRef>
              <c:f>'Top-7'!$AI$57:$BA$57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'Top-7'!$AI$59:$BA$59</c:f>
              <c:numCache>
                <c:formatCode>#,##0</c:formatCode>
                <c:ptCount val="19"/>
                <c:pt idx="0">
                  <c:v>141</c:v>
                </c:pt>
                <c:pt idx="1">
                  <c:v>108</c:v>
                </c:pt>
                <c:pt idx="2">
                  <c:v>225</c:v>
                </c:pt>
                <c:pt idx="3">
                  <c:v>189</c:v>
                </c:pt>
                <c:pt idx="4">
                  <c:v>153</c:v>
                </c:pt>
                <c:pt idx="5">
                  <c:v>303</c:v>
                </c:pt>
                <c:pt idx="6">
                  <c:v>415</c:v>
                </c:pt>
                <c:pt idx="7">
                  <c:v>358</c:v>
                </c:pt>
                <c:pt idx="8">
                  <c:v>312</c:v>
                </c:pt>
                <c:pt idx="9">
                  <c:v>333</c:v>
                </c:pt>
                <c:pt idx="10">
                  <c:v>414</c:v>
                </c:pt>
                <c:pt idx="11">
                  <c:v>588</c:v>
                </c:pt>
                <c:pt idx="12">
                  <c:v>321</c:v>
                </c:pt>
                <c:pt idx="13">
                  <c:v>537</c:v>
                </c:pt>
                <c:pt idx="14">
                  <c:v>1634</c:v>
                </c:pt>
                <c:pt idx="15">
                  <c:v>1742</c:v>
                </c:pt>
                <c:pt idx="16">
                  <c:v>4843</c:v>
                </c:pt>
                <c:pt idx="17">
                  <c:v>9349</c:v>
                </c:pt>
                <c:pt idx="18">
                  <c:v>6274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09-410B-9C31-0A07EC81CABE}"/>
            </c:ext>
          </c:extLst>
        </c:ser>
        <c:ser>
          <c:idx val="2"/>
          <c:order val="2"/>
          <c:tx>
            <c:strRef>
              <c:f>'Top-7'!$AH$60</c:f>
              <c:strCache>
                <c:ptCount val="1"/>
                <c:pt idx="0">
                  <c:v>Rusland</c:v>
                </c:pt>
              </c:strCache>
            </c:strRef>
          </c:tx>
          <c:marker>
            <c:symbol val="none"/>
          </c:marker>
          <c:cat>
            <c:numRef>
              <c:f>'Top-7'!$AI$57:$BA$57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'Top-7'!$AI$60:$BA$60</c:f>
              <c:numCache>
                <c:formatCode>#,##0</c:formatCode>
                <c:ptCount val="19"/>
                <c:pt idx="0">
                  <c:v>331</c:v>
                </c:pt>
                <c:pt idx="1">
                  <c:v>394</c:v>
                </c:pt>
                <c:pt idx="2">
                  <c:v>627</c:v>
                </c:pt>
                <c:pt idx="3">
                  <c:v>715</c:v>
                </c:pt>
                <c:pt idx="4">
                  <c:v>613</c:v>
                </c:pt>
                <c:pt idx="5">
                  <c:v>1698</c:v>
                </c:pt>
                <c:pt idx="6">
                  <c:v>4573</c:v>
                </c:pt>
                <c:pt idx="7">
                  <c:v>3345</c:v>
                </c:pt>
                <c:pt idx="8">
                  <c:v>2129</c:v>
                </c:pt>
                <c:pt idx="9">
                  <c:v>1994</c:v>
                </c:pt>
                <c:pt idx="10">
                  <c:v>2749</c:v>
                </c:pt>
                <c:pt idx="11">
                  <c:v>3010</c:v>
                </c:pt>
                <c:pt idx="12">
                  <c:v>1762</c:v>
                </c:pt>
                <c:pt idx="13">
                  <c:v>553</c:v>
                </c:pt>
                <c:pt idx="14">
                  <c:v>200</c:v>
                </c:pt>
                <c:pt idx="15">
                  <c:v>581</c:v>
                </c:pt>
                <c:pt idx="16">
                  <c:v>1028</c:v>
                </c:pt>
                <c:pt idx="17">
                  <c:v>809</c:v>
                </c:pt>
                <c:pt idx="18">
                  <c:v>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09-410B-9C31-0A07EC81CABE}"/>
            </c:ext>
          </c:extLst>
        </c:ser>
        <c:ser>
          <c:idx val="3"/>
          <c:order val="3"/>
          <c:tx>
            <c:strRef>
              <c:f>'Top-7'!$AH$61</c:f>
              <c:strCache>
                <c:ptCount val="1"/>
                <c:pt idx="0">
                  <c:v>Afghanistan</c:v>
                </c:pt>
              </c:strCache>
            </c:strRef>
          </c:tx>
          <c:marker>
            <c:symbol val="none"/>
          </c:marker>
          <c:cat>
            <c:numRef>
              <c:f>'Top-7'!$AI$57:$BA$57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'Top-7'!$AI$61:$BA$61</c:f>
              <c:numCache>
                <c:formatCode>#,##0</c:formatCode>
                <c:ptCount val="19"/>
                <c:pt idx="0">
                  <c:v>119</c:v>
                </c:pt>
                <c:pt idx="1">
                  <c:v>129</c:v>
                </c:pt>
                <c:pt idx="2">
                  <c:v>312</c:v>
                </c:pt>
                <c:pt idx="3">
                  <c:v>91</c:v>
                </c:pt>
                <c:pt idx="4">
                  <c:v>686</c:v>
                </c:pt>
                <c:pt idx="5">
                  <c:v>786</c:v>
                </c:pt>
                <c:pt idx="6">
                  <c:v>338</c:v>
                </c:pt>
                <c:pt idx="7">
                  <c:v>462</c:v>
                </c:pt>
                <c:pt idx="8">
                  <c:v>350</c:v>
                </c:pt>
                <c:pt idx="9">
                  <c:v>447</c:v>
                </c:pt>
                <c:pt idx="10">
                  <c:v>509</c:v>
                </c:pt>
                <c:pt idx="11">
                  <c:v>1079</c:v>
                </c:pt>
                <c:pt idx="12">
                  <c:v>1214</c:v>
                </c:pt>
                <c:pt idx="13">
                  <c:v>1560</c:v>
                </c:pt>
                <c:pt idx="14">
                  <c:v>1749</c:v>
                </c:pt>
                <c:pt idx="15">
                  <c:v>1659</c:v>
                </c:pt>
                <c:pt idx="16">
                  <c:v>1919</c:v>
                </c:pt>
                <c:pt idx="17">
                  <c:v>2044</c:v>
                </c:pt>
                <c:pt idx="18">
                  <c:v>3824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09-410B-9C31-0A07EC81CABE}"/>
            </c:ext>
          </c:extLst>
        </c:ser>
        <c:ser>
          <c:idx val="4"/>
          <c:order val="4"/>
          <c:tx>
            <c:strRef>
              <c:f>'Top-7'!$AH$62</c:f>
              <c:strCache>
                <c:ptCount val="1"/>
                <c:pt idx="0">
                  <c:v>Irak</c:v>
                </c:pt>
              </c:strCache>
            </c:strRef>
          </c:tx>
          <c:marker>
            <c:symbol val="none"/>
          </c:marker>
          <c:cat>
            <c:numRef>
              <c:f>'Top-7'!$AI$57:$BA$57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'Top-7'!$AI$62:$BA$62</c:f>
              <c:numCache>
                <c:formatCode>#,##0</c:formatCode>
                <c:ptCount val="19"/>
                <c:pt idx="0">
                  <c:v>115</c:v>
                </c:pt>
                <c:pt idx="1">
                  <c:v>140</c:v>
                </c:pt>
                <c:pt idx="2">
                  <c:v>171</c:v>
                </c:pt>
                <c:pt idx="3">
                  <c:v>232</c:v>
                </c:pt>
                <c:pt idx="4">
                  <c:v>126</c:v>
                </c:pt>
                <c:pt idx="5">
                  <c:v>83</c:v>
                </c:pt>
                <c:pt idx="6">
                  <c:v>621</c:v>
                </c:pt>
                <c:pt idx="7">
                  <c:v>447</c:v>
                </c:pt>
                <c:pt idx="8">
                  <c:v>775</c:v>
                </c:pt>
                <c:pt idx="9">
                  <c:v>945</c:v>
                </c:pt>
                <c:pt idx="10">
                  <c:v>1067</c:v>
                </c:pt>
                <c:pt idx="11">
                  <c:v>1272</c:v>
                </c:pt>
                <c:pt idx="12">
                  <c:v>1584</c:v>
                </c:pt>
                <c:pt idx="13">
                  <c:v>934</c:v>
                </c:pt>
                <c:pt idx="14">
                  <c:v>441</c:v>
                </c:pt>
                <c:pt idx="15">
                  <c:v>912</c:v>
                </c:pt>
                <c:pt idx="16">
                  <c:v>1438</c:v>
                </c:pt>
                <c:pt idx="17">
                  <c:v>4042</c:v>
                </c:pt>
                <c:pt idx="18">
                  <c:v>2574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09-410B-9C31-0A07EC81CABE}"/>
            </c:ext>
          </c:extLst>
        </c:ser>
        <c:ser>
          <c:idx val="5"/>
          <c:order val="5"/>
          <c:tx>
            <c:strRef>
              <c:f>'Top-7'!$AH$63</c:f>
              <c:strCache>
                <c:ptCount val="1"/>
                <c:pt idx="0">
                  <c:v>Somalië</c:v>
                </c:pt>
              </c:strCache>
            </c:strRef>
          </c:tx>
          <c:marker>
            <c:symbol val="none"/>
          </c:marker>
          <c:cat>
            <c:numRef>
              <c:f>'Top-7'!$AI$57:$BA$57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'Top-7'!$AI$63:$BA$63</c:f>
              <c:numCache>
                <c:formatCode>#,##0</c:formatCode>
                <c:ptCount val="19"/>
                <c:pt idx="0">
                  <c:v>80</c:v>
                </c:pt>
                <c:pt idx="1">
                  <c:v>63</c:v>
                </c:pt>
                <c:pt idx="2">
                  <c:v>297</c:v>
                </c:pt>
                <c:pt idx="3">
                  <c:v>198</c:v>
                </c:pt>
                <c:pt idx="4">
                  <c:v>158</c:v>
                </c:pt>
                <c:pt idx="5">
                  <c:v>149</c:v>
                </c:pt>
                <c:pt idx="6">
                  <c:v>132</c:v>
                </c:pt>
                <c:pt idx="7">
                  <c:v>164</c:v>
                </c:pt>
                <c:pt idx="8">
                  <c:v>143</c:v>
                </c:pt>
                <c:pt idx="9">
                  <c:v>163</c:v>
                </c:pt>
                <c:pt idx="10">
                  <c:v>144</c:v>
                </c:pt>
                <c:pt idx="11">
                  <c:v>216</c:v>
                </c:pt>
                <c:pt idx="12">
                  <c:v>252</c:v>
                </c:pt>
                <c:pt idx="13">
                  <c:v>258</c:v>
                </c:pt>
                <c:pt idx="14">
                  <c:v>293</c:v>
                </c:pt>
                <c:pt idx="15">
                  <c:v>265</c:v>
                </c:pt>
                <c:pt idx="16">
                  <c:v>764</c:v>
                </c:pt>
                <c:pt idx="17">
                  <c:v>1248</c:v>
                </c:pt>
                <c:pt idx="18">
                  <c:v>1138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09-410B-9C31-0A07EC81CABE}"/>
            </c:ext>
          </c:extLst>
        </c:ser>
        <c:ser>
          <c:idx val="6"/>
          <c:order val="6"/>
          <c:tx>
            <c:strRef>
              <c:f>'Top-7'!$AH$64</c:f>
              <c:strCache>
                <c:ptCount val="1"/>
                <c:pt idx="0">
                  <c:v>Palestina</c:v>
                </c:pt>
              </c:strCache>
            </c:strRef>
          </c:tx>
          <c:marker>
            <c:symbol val="none"/>
          </c:marker>
          <c:cat>
            <c:numRef>
              <c:f>'Top-7'!$AI$57:$BA$57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'Top-7'!$AI$64:$BA$64</c:f>
              <c:numCache>
                <c:formatCode>#,##0</c:formatCode>
                <c:ptCount val="19"/>
                <c:pt idx="0">
                  <c:v>3</c:v>
                </c:pt>
                <c:pt idx="1">
                  <c:v>12</c:v>
                </c:pt>
                <c:pt idx="2">
                  <c:v>15</c:v>
                </c:pt>
                <c:pt idx="3">
                  <c:v>34</c:v>
                </c:pt>
                <c:pt idx="4">
                  <c:v>30</c:v>
                </c:pt>
                <c:pt idx="5">
                  <c:v>15</c:v>
                </c:pt>
                <c:pt idx="6">
                  <c:v>31</c:v>
                </c:pt>
                <c:pt idx="7">
                  <c:v>60</c:v>
                </c:pt>
                <c:pt idx="8">
                  <c:v>55</c:v>
                </c:pt>
                <c:pt idx="9">
                  <c:v>33</c:v>
                </c:pt>
                <c:pt idx="10">
                  <c:v>55</c:v>
                </c:pt>
                <c:pt idx="11">
                  <c:v>105</c:v>
                </c:pt>
                <c:pt idx="12">
                  <c:v>111</c:v>
                </c:pt>
                <c:pt idx="13">
                  <c:v>82</c:v>
                </c:pt>
                <c:pt idx="14">
                  <c:v>16</c:v>
                </c:pt>
                <c:pt idx="15">
                  <c:v>67</c:v>
                </c:pt>
                <c:pt idx="16">
                  <c:v>109</c:v>
                </c:pt>
                <c:pt idx="17">
                  <c:v>481</c:v>
                </c:pt>
                <c:pt idx="18">
                  <c:v>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209-410B-9C31-0A07EC81CABE}"/>
            </c:ext>
          </c:extLst>
        </c:ser>
        <c:ser>
          <c:idx val="7"/>
          <c:order val="7"/>
          <c:tx>
            <c:strRef>
              <c:f>'Top-7'!$AH$65</c:f>
              <c:strCache>
                <c:ptCount val="1"/>
                <c:pt idx="0">
                  <c:v>Israël</c:v>
                </c:pt>
              </c:strCache>
            </c:strRef>
          </c:tx>
          <c:marker>
            <c:symbol val="none"/>
          </c:marker>
          <c:cat>
            <c:numRef>
              <c:f>'Top-7'!$AI$57:$BA$57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'Top-7'!$AI$65:$BA$65</c:f>
              <c:numCache>
                <c:formatCode>#,##0</c:formatCode>
                <c:ptCount val="19"/>
                <c:pt idx="0">
                  <c:v>-3</c:v>
                </c:pt>
                <c:pt idx="1">
                  <c:v>97</c:v>
                </c:pt>
                <c:pt idx="2">
                  <c:v>184</c:v>
                </c:pt>
                <c:pt idx="3">
                  <c:v>171</c:v>
                </c:pt>
                <c:pt idx="4">
                  <c:v>78</c:v>
                </c:pt>
                <c:pt idx="5">
                  <c:v>65</c:v>
                </c:pt>
                <c:pt idx="6">
                  <c:v>61</c:v>
                </c:pt>
                <c:pt idx="7">
                  <c:v>62</c:v>
                </c:pt>
                <c:pt idx="8">
                  <c:v>61</c:v>
                </c:pt>
                <c:pt idx="9">
                  <c:v>54</c:v>
                </c:pt>
                <c:pt idx="10">
                  <c:v>68</c:v>
                </c:pt>
                <c:pt idx="11">
                  <c:v>45</c:v>
                </c:pt>
                <c:pt idx="12">
                  <c:v>79</c:v>
                </c:pt>
                <c:pt idx="13">
                  <c:v>8</c:v>
                </c:pt>
                <c:pt idx="14">
                  <c:v>-35</c:v>
                </c:pt>
                <c:pt idx="15">
                  <c:v>-21</c:v>
                </c:pt>
                <c:pt idx="16">
                  <c:v>-14</c:v>
                </c:pt>
                <c:pt idx="17">
                  <c:v>-59</c:v>
                </c:pt>
                <c:pt idx="18">
                  <c:v>46.5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209-410B-9C31-0A07EC81C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984560"/>
        <c:axId val="1"/>
      </c:lineChart>
      <c:catAx>
        <c:axId val="3409845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4500000" vert="horz"/>
          <a:lstStyle/>
          <a:p>
            <a:pPr>
              <a:defRPr sz="900"/>
            </a:pPr>
            <a:endParaRPr lang="nl-B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-1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l-BE"/>
          </a:p>
        </c:txPr>
        <c:crossAx val="340984560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79247491638795975"/>
          <c:y val="0.18584122297212846"/>
          <c:w val="0.20752508361204014"/>
          <c:h val="0.45205560242469689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Top 7 West-Europese Nieuwkomer1999-2017</a:t>
            </a:r>
          </a:p>
        </c:rich>
      </c:tx>
      <c:layout>
        <c:manualLayout>
          <c:xMode val="edge"/>
          <c:yMode val="edge"/>
          <c:x val="0.18709719752772838"/>
          <c:y val="4.08163265306122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58093477728417"/>
          <c:y val="0.17784338840283959"/>
          <c:w val="0.68763589027178051"/>
          <c:h val="0.71720448437866458"/>
        </c:manualLayout>
      </c:layout>
      <c:lineChart>
        <c:grouping val="standard"/>
        <c:varyColors val="0"/>
        <c:ser>
          <c:idx val="1"/>
          <c:order val="0"/>
          <c:tx>
            <c:strRef>
              <c:f>'Top-7'!$AH$69</c:f>
              <c:strCache>
                <c:ptCount val="1"/>
                <c:pt idx="0">
                  <c:v>Nederland</c:v>
                </c:pt>
              </c:strCache>
            </c:strRef>
          </c:tx>
          <c:marker>
            <c:symbol val="none"/>
          </c:marker>
          <c:cat>
            <c:numRef>
              <c:f>'Top-7'!$AI$68:$BA$68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'Top-7'!$AI$69:$BA$69</c:f>
              <c:numCache>
                <c:formatCode>#,##0</c:formatCode>
                <c:ptCount val="19"/>
                <c:pt idx="0">
                  <c:v>1784</c:v>
                </c:pt>
                <c:pt idx="1">
                  <c:v>3542</c:v>
                </c:pt>
                <c:pt idx="2">
                  <c:v>4349</c:v>
                </c:pt>
                <c:pt idx="3">
                  <c:v>4728</c:v>
                </c:pt>
                <c:pt idx="4">
                  <c:v>4579</c:v>
                </c:pt>
                <c:pt idx="5">
                  <c:v>4943</c:v>
                </c:pt>
                <c:pt idx="6">
                  <c:v>6186</c:v>
                </c:pt>
                <c:pt idx="7">
                  <c:v>7170</c:v>
                </c:pt>
                <c:pt idx="8">
                  <c:v>7152</c:v>
                </c:pt>
                <c:pt idx="9">
                  <c:v>7459</c:v>
                </c:pt>
                <c:pt idx="10">
                  <c:v>3914</c:v>
                </c:pt>
                <c:pt idx="11">
                  <c:v>4885</c:v>
                </c:pt>
                <c:pt idx="12">
                  <c:v>3893</c:v>
                </c:pt>
                <c:pt idx="13">
                  <c:v>3760</c:v>
                </c:pt>
                <c:pt idx="14">
                  <c:v>3450</c:v>
                </c:pt>
                <c:pt idx="15">
                  <c:v>3749</c:v>
                </c:pt>
                <c:pt idx="16">
                  <c:v>3878</c:v>
                </c:pt>
                <c:pt idx="17">
                  <c:v>3042</c:v>
                </c:pt>
                <c:pt idx="18">
                  <c:v>2871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FB-4741-8D5C-E077F50B27B5}"/>
            </c:ext>
          </c:extLst>
        </c:ser>
        <c:ser>
          <c:idx val="2"/>
          <c:order val="1"/>
          <c:tx>
            <c:strRef>
              <c:f>'Top-7'!$AH$70</c:f>
              <c:strCache>
                <c:ptCount val="1"/>
                <c:pt idx="0">
                  <c:v>Frankrijk</c:v>
                </c:pt>
              </c:strCache>
            </c:strRef>
          </c:tx>
          <c:marker>
            <c:symbol val="none"/>
          </c:marker>
          <c:cat>
            <c:numRef>
              <c:f>'Top-7'!$AI$68:$BA$68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'Top-7'!$AI$70:$BA$70</c:f>
              <c:numCache>
                <c:formatCode>#,##0</c:formatCode>
                <c:ptCount val="19"/>
                <c:pt idx="0">
                  <c:v>2490</c:v>
                </c:pt>
                <c:pt idx="1">
                  <c:v>3030</c:v>
                </c:pt>
                <c:pt idx="2">
                  <c:v>2849</c:v>
                </c:pt>
                <c:pt idx="3">
                  <c:v>2747</c:v>
                </c:pt>
                <c:pt idx="4">
                  <c:v>2604</c:v>
                </c:pt>
                <c:pt idx="5">
                  <c:v>3186</c:v>
                </c:pt>
                <c:pt idx="6">
                  <c:v>4023</c:v>
                </c:pt>
                <c:pt idx="7">
                  <c:v>5281</c:v>
                </c:pt>
                <c:pt idx="8">
                  <c:v>6343</c:v>
                </c:pt>
                <c:pt idx="9">
                  <c:v>6909</c:v>
                </c:pt>
                <c:pt idx="10">
                  <c:v>4380</c:v>
                </c:pt>
                <c:pt idx="11">
                  <c:v>5762</c:v>
                </c:pt>
                <c:pt idx="12">
                  <c:v>5360</c:v>
                </c:pt>
                <c:pt idx="13">
                  <c:v>4322</c:v>
                </c:pt>
                <c:pt idx="14">
                  <c:v>3605</c:v>
                </c:pt>
                <c:pt idx="15">
                  <c:v>3893</c:v>
                </c:pt>
                <c:pt idx="16">
                  <c:v>3777</c:v>
                </c:pt>
                <c:pt idx="17">
                  <c:v>2601</c:v>
                </c:pt>
                <c:pt idx="18">
                  <c:v>1871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FB-4741-8D5C-E077F50B27B5}"/>
            </c:ext>
          </c:extLst>
        </c:ser>
        <c:ser>
          <c:idx val="3"/>
          <c:order val="2"/>
          <c:tx>
            <c:strRef>
              <c:f>'Top-7'!$AH$71</c:f>
              <c:strCache>
                <c:ptCount val="1"/>
                <c:pt idx="0">
                  <c:v>Portugal</c:v>
                </c:pt>
              </c:strCache>
            </c:strRef>
          </c:tx>
          <c:marker>
            <c:symbol val="none"/>
          </c:marker>
          <c:cat>
            <c:numRef>
              <c:f>'Top-7'!$AI$68:$BA$68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'Top-7'!$AI$71:$BA$71</c:f>
              <c:numCache>
                <c:formatCode>#,##0</c:formatCode>
                <c:ptCount val="19"/>
                <c:pt idx="0">
                  <c:v>128</c:v>
                </c:pt>
                <c:pt idx="1">
                  <c:v>296</c:v>
                </c:pt>
                <c:pt idx="2">
                  <c:v>395</c:v>
                </c:pt>
                <c:pt idx="3">
                  <c:v>598</c:v>
                </c:pt>
                <c:pt idx="4">
                  <c:v>971</c:v>
                </c:pt>
                <c:pt idx="5">
                  <c:v>811</c:v>
                </c:pt>
                <c:pt idx="6">
                  <c:v>831</c:v>
                </c:pt>
                <c:pt idx="7">
                  <c:v>989</c:v>
                </c:pt>
                <c:pt idx="8">
                  <c:v>1360</c:v>
                </c:pt>
                <c:pt idx="9">
                  <c:v>2119</c:v>
                </c:pt>
                <c:pt idx="10">
                  <c:v>1917</c:v>
                </c:pt>
                <c:pt idx="11">
                  <c:v>1240</c:v>
                </c:pt>
                <c:pt idx="12">
                  <c:v>1783</c:v>
                </c:pt>
                <c:pt idx="13">
                  <c:v>2941</c:v>
                </c:pt>
                <c:pt idx="14">
                  <c:v>2572</c:v>
                </c:pt>
                <c:pt idx="15">
                  <c:v>1706</c:v>
                </c:pt>
                <c:pt idx="16">
                  <c:v>1762</c:v>
                </c:pt>
                <c:pt idx="17">
                  <c:v>1616</c:v>
                </c:pt>
                <c:pt idx="18">
                  <c:v>1033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FB-4741-8D5C-E077F50B27B5}"/>
            </c:ext>
          </c:extLst>
        </c:ser>
        <c:ser>
          <c:idx val="4"/>
          <c:order val="3"/>
          <c:tx>
            <c:strRef>
              <c:f>'Top-7'!$AH$72</c:f>
              <c:strCache>
                <c:ptCount val="1"/>
                <c:pt idx="0">
                  <c:v>Spanje</c:v>
                </c:pt>
              </c:strCache>
            </c:strRef>
          </c:tx>
          <c:marker>
            <c:symbol val="none"/>
          </c:marker>
          <c:cat>
            <c:numRef>
              <c:f>'Top-7'!$AI$68:$BA$68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'Top-7'!$AI$72:$BA$72</c:f>
              <c:numCache>
                <c:formatCode>#,##0</c:formatCode>
                <c:ptCount val="19"/>
                <c:pt idx="0">
                  <c:v>-581</c:v>
                </c:pt>
                <c:pt idx="1">
                  <c:v>-281</c:v>
                </c:pt>
                <c:pt idx="2">
                  <c:v>-79</c:v>
                </c:pt>
                <c:pt idx="3">
                  <c:v>-268</c:v>
                </c:pt>
                <c:pt idx="4">
                  <c:v>-361</c:v>
                </c:pt>
                <c:pt idx="5">
                  <c:v>-333</c:v>
                </c:pt>
                <c:pt idx="6">
                  <c:v>-17</c:v>
                </c:pt>
                <c:pt idx="7">
                  <c:v>100</c:v>
                </c:pt>
                <c:pt idx="8">
                  <c:v>206</c:v>
                </c:pt>
                <c:pt idx="9">
                  <c:v>1199</c:v>
                </c:pt>
                <c:pt idx="10">
                  <c:v>1789</c:v>
                </c:pt>
                <c:pt idx="11">
                  <c:v>2995</c:v>
                </c:pt>
                <c:pt idx="12">
                  <c:v>3194</c:v>
                </c:pt>
                <c:pt idx="13">
                  <c:v>3871</c:v>
                </c:pt>
                <c:pt idx="14">
                  <c:v>3390</c:v>
                </c:pt>
                <c:pt idx="15">
                  <c:v>3235</c:v>
                </c:pt>
                <c:pt idx="16">
                  <c:v>2129</c:v>
                </c:pt>
                <c:pt idx="17">
                  <c:v>1484</c:v>
                </c:pt>
                <c:pt idx="18">
                  <c:v>1723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FB-4741-8D5C-E077F50B27B5}"/>
            </c:ext>
          </c:extLst>
        </c:ser>
        <c:ser>
          <c:idx val="5"/>
          <c:order val="4"/>
          <c:tx>
            <c:strRef>
              <c:f>'Top-7'!$AH$73</c:f>
              <c:strCache>
                <c:ptCount val="1"/>
                <c:pt idx="0">
                  <c:v>Duitsland</c:v>
                </c:pt>
              </c:strCache>
            </c:strRef>
          </c:tx>
          <c:marker>
            <c:symbol val="none"/>
          </c:marker>
          <c:cat>
            <c:numRef>
              <c:f>'Top-7'!$AI$68:$BA$68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'Top-7'!$AI$73:$BA$73</c:f>
              <c:numCache>
                <c:formatCode>#,##0</c:formatCode>
                <c:ptCount val="19"/>
                <c:pt idx="0">
                  <c:v>367</c:v>
                </c:pt>
                <c:pt idx="1">
                  <c:v>509</c:v>
                </c:pt>
                <c:pt idx="2">
                  <c:v>371</c:v>
                </c:pt>
                <c:pt idx="3">
                  <c:v>688</c:v>
                </c:pt>
                <c:pt idx="4">
                  <c:v>641</c:v>
                </c:pt>
                <c:pt idx="5">
                  <c:v>1000</c:v>
                </c:pt>
                <c:pt idx="6">
                  <c:v>888</c:v>
                </c:pt>
                <c:pt idx="7">
                  <c:v>835</c:v>
                </c:pt>
                <c:pt idx="8">
                  <c:v>1033</c:v>
                </c:pt>
                <c:pt idx="9">
                  <c:v>1087</c:v>
                </c:pt>
                <c:pt idx="10">
                  <c:v>582</c:v>
                </c:pt>
                <c:pt idx="11">
                  <c:v>667</c:v>
                </c:pt>
                <c:pt idx="12">
                  <c:v>338</c:v>
                </c:pt>
                <c:pt idx="13">
                  <c:v>83</c:v>
                </c:pt>
                <c:pt idx="14">
                  <c:v>6</c:v>
                </c:pt>
                <c:pt idx="15">
                  <c:v>-104</c:v>
                </c:pt>
                <c:pt idx="16">
                  <c:v>373</c:v>
                </c:pt>
                <c:pt idx="17">
                  <c:v>130</c:v>
                </c:pt>
                <c:pt idx="18">
                  <c:v>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3FB-4741-8D5C-E077F50B27B5}"/>
            </c:ext>
          </c:extLst>
        </c:ser>
        <c:ser>
          <c:idx val="6"/>
          <c:order val="5"/>
          <c:tx>
            <c:strRef>
              <c:f>'Top-7'!$AH$74</c:f>
              <c:strCache>
                <c:ptCount val="1"/>
                <c:pt idx="0">
                  <c:v>Griekenland</c:v>
                </c:pt>
              </c:strCache>
            </c:strRef>
          </c:tx>
          <c:marker>
            <c:symbol val="none"/>
          </c:marker>
          <c:cat>
            <c:numRef>
              <c:f>'Top-7'!$AI$68:$BA$68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'Top-7'!$AI$74:$BA$74</c:f>
              <c:numCache>
                <c:formatCode>#,##0</c:formatCode>
                <c:ptCount val="19"/>
                <c:pt idx="0">
                  <c:v>-278</c:v>
                </c:pt>
                <c:pt idx="1">
                  <c:v>-114</c:v>
                </c:pt>
                <c:pt idx="2">
                  <c:v>-60</c:v>
                </c:pt>
                <c:pt idx="3">
                  <c:v>-6</c:v>
                </c:pt>
                <c:pt idx="4">
                  <c:v>87</c:v>
                </c:pt>
                <c:pt idx="5">
                  <c:v>-243</c:v>
                </c:pt>
                <c:pt idx="6">
                  <c:v>-37</c:v>
                </c:pt>
                <c:pt idx="7">
                  <c:v>-273</c:v>
                </c:pt>
                <c:pt idx="8">
                  <c:v>-127</c:v>
                </c:pt>
                <c:pt idx="9">
                  <c:v>4</c:v>
                </c:pt>
                <c:pt idx="10">
                  <c:v>28</c:v>
                </c:pt>
                <c:pt idx="11">
                  <c:v>145</c:v>
                </c:pt>
                <c:pt idx="12">
                  <c:v>401</c:v>
                </c:pt>
                <c:pt idx="13">
                  <c:v>801</c:v>
                </c:pt>
                <c:pt idx="14">
                  <c:v>597</c:v>
                </c:pt>
                <c:pt idx="15">
                  <c:v>502</c:v>
                </c:pt>
                <c:pt idx="16">
                  <c:v>669</c:v>
                </c:pt>
                <c:pt idx="17">
                  <c:v>369</c:v>
                </c:pt>
                <c:pt idx="18">
                  <c:v>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3FB-4741-8D5C-E077F50B27B5}"/>
            </c:ext>
          </c:extLst>
        </c:ser>
        <c:ser>
          <c:idx val="7"/>
          <c:order val="6"/>
          <c:tx>
            <c:strRef>
              <c:f>'Top-7'!$AH$75</c:f>
              <c:strCache>
                <c:ptCount val="1"/>
                <c:pt idx="0">
                  <c:v>Oostenrijk</c:v>
                </c:pt>
              </c:strCache>
            </c:strRef>
          </c:tx>
          <c:marker>
            <c:symbol val="none"/>
          </c:marker>
          <c:cat>
            <c:numRef>
              <c:f>'Top-7'!$AI$68:$BA$68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'Top-7'!$AI$75:$BA$75</c:f>
              <c:numCache>
                <c:formatCode>#,##0</c:formatCode>
                <c:ptCount val="19"/>
                <c:pt idx="0">
                  <c:v>172</c:v>
                </c:pt>
                <c:pt idx="1">
                  <c:v>107</c:v>
                </c:pt>
                <c:pt idx="2">
                  <c:v>48</c:v>
                </c:pt>
                <c:pt idx="3">
                  <c:v>109</c:v>
                </c:pt>
                <c:pt idx="4">
                  <c:v>53</c:v>
                </c:pt>
                <c:pt idx="5">
                  <c:v>87</c:v>
                </c:pt>
                <c:pt idx="6">
                  <c:v>45</c:v>
                </c:pt>
                <c:pt idx="7">
                  <c:v>-4</c:v>
                </c:pt>
                <c:pt idx="8">
                  <c:v>92</c:v>
                </c:pt>
                <c:pt idx="9">
                  <c:v>40</c:v>
                </c:pt>
                <c:pt idx="10">
                  <c:v>17</c:v>
                </c:pt>
                <c:pt idx="11">
                  <c:v>43</c:v>
                </c:pt>
                <c:pt idx="12">
                  <c:v>59</c:v>
                </c:pt>
                <c:pt idx="13">
                  <c:v>79</c:v>
                </c:pt>
                <c:pt idx="14">
                  <c:v>27</c:v>
                </c:pt>
                <c:pt idx="15">
                  <c:v>39</c:v>
                </c:pt>
                <c:pt idx="16">
                  <c:v>56</c:v>
                </c:pt>
                <c:pt idx="17">
                  <c:v>3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3FB-4741-8D5C-E077F50B2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984560"/>
        <c:axId val="1"/>
      </c:lineChart>
      <c:catAx>
        <c:axId val="3409845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4500000" vert="horz"/>
          <a:lstStyle/>
          <a:p>
            <a:pPr>
              <a:defRPr sz="900"/>
            </a:pPr>
            <a:endParaRPr lang="nl-B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l-BE"/>
          </a:p>
        </c:txPr>
        <c:crossAx val="340984560"/>
        <c:crosses val="autoZero"/>
        <c:crossBetween val="between"/>
        <c:majorUnit val="2000"/>
      </c:valAx>
    </c:plotArea>
    <c:legend>
      <c:legendPos val="r"/>
      <c:layout>
        <c:manualLayout>
          <c:xMode val="edge"/>
          <c:yMode val="edge"/>
          <c:x val="0.77801704263318439"/>
          <c:y val="0.11502703728299023"/>
          <c:w val="0.2135370114208697"/>
          <c:h val="0.40452004869873187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Top 7 Oost-Europese Nieuwkomer1999-2017</a:t>
            </a:r>
          </a:p>
        </c:rich>
      </c:tx>
      <c:layout>
        <c:manualLayout>
          <c:xMode val="edge"/>
          <c:yMode val="edge"/>
          <c:x val="0.18709719752772838"/>
          <c:y val="4.08163265306122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58093477728417"/>
          <c:y val="0.17784338840283959"/>
          <c:w val="0.68763589027178051"/>
          <c:h val="0.71720448437866458"/>
        </c:manualLayout>
      </c:layout>
      <c:lineChart>
        <c:grouping val="standard"/>
        <c:varyColors val="0"/>
        <c:ser>
          <c:idx val="0"/>
          <c:order val="0"/>
          <c:tx>
            <c:strRef>
              <c:f>'Top-7'!$AH$79</c:f>
              <c:strCache>
                <c:ptCount val="1"/>
                <c:pt idx="0">
                  <c:v>Roemenië</c:v>
                </c:pt>
              </c:strCache>
            </c:strRef>
          </c:tx>
          <c:marker>
            <c:symbol val="none"/>
          </c:marker>
          <c:cat>
            <c:numRef>
              <c:f>'Top-7'!$AI$78:$BA$78</c:f>
              <c:numCache>
                <c:formatCode>#,##0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'Top-7'!$AI$79:$BA$79</c:f>
              <c:numCache>
                <c:formatCode>#,##0</c:formatCode>
                <c:ptCount val="19"/>
                <c:pt idx="0">
                  <c:v>490</c:v>
                </c:pt>
                <c:pt idx="1">
                  <c:v>460</c:v>
                </c:pt>
                <c:pt idx="2">
                  <c:v>1038</c:v>
                </c:pt>
                <c:pt idx="3">
                  <c:v>1165</c:v>
                </c:pt>
                <c:pt idx="4">
                  <c:v>873</c:v>
                </c:pt>
                <c:pt idx="5">
                  <c:v>1281</c:v>
                </c:pt>
                <c:pt idx="6">
                  <c:v>2297</c:v>
                </c:pt>
                <c:pt idx="7">
                  <c:v>3084</c:v>
                </c:pt>
                <c:pt idx="8">
                  <c:v>5612</c:v>
                </c:pt>
                <c:pt idx="9">
                  <c:v>6573</c:v>
                </c:pt>
                <c:pt idx="10">
                  <c:v>5342</c:v>
                </c:pt>
                <c:pt idx="11">
                  <c:v>7612</c:v>
                </c:pt>
                <c:pt idx="12">
                  <c:v>9178</c:v>
                </c:pt>
                <c:pt idx="13">
                  <c:v>9261</c:v>
                </c:pt>
                <c:pt idx="14">
                  <c:v>6937</c:v>
                </c:pt>
                <c:pt idx="15">
                  <c:v>9904</c:v>
                </c:pt>
                <c:pt idx="16">
                  <c:v>9341</c:v>
                </c:pt>
                <c:pt idx="17">
                  <c:v>8287</c:v>
                </c:pt>
                <c:pt idx="18">
                  <c:v>8978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39-45E0-A4F6-384E5F0D055A}"/>
            </c:ext>
          </c:extLst>
        </c:ser>
        <c:ser>
          <c:idx val="1"/>
          <c:order val="1"/>
          <c:tx>
            <c:strRef>
              <c:f>'Top-7'!$AH$80</c:f>
              <c:strCache>
                <c:ptCount val="1"/>
                <c:pt idx="0">
                  <c:v>Polen</c:v>
                </c:pt>
              </c:strCache>
            </c:strRef>
          </c:tx>
          <c:marker>
            <c:symbol val="none"/>
          </c:marker>
          <c:cat>
            <c:numRef>
              <c:f>'Top-7'!$AI$78:$BA$78</c:f>
              <c:numCache>
                <c:formatCode>#,##0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'Top-7'!$AI$80:$BA$80</c:f>
              <c:numCache>
                <c:formatCode>#,##0</c:formatCode>
                <c:ptCount val="19"/>
                <c:pt idx="0">
                  <c:v>605</c:v>
                </c:pt>
                <c:pt idx="1">
                  <c:v>532</c:v>
                </c:pt>
                <c:pt idx="2">
                  <c:v>2511</c:v>
                </c:pt>
                <c:pt idx="3">
                  <c:v>2019</c:v>
                </c:pt>
                <c:pt idx="4">
                  <c:v>1602</c:v>
                </c:pt>
                <c:pt idx="5">
                  <c:v>2822</c:v>
                </c:pt>
                <c:pt idx="6">
                  <c:v>4458</c:v>
                </c:pt>
                <c:pt idx="7">
                  <c:v>5685</c:v>
                </c:pt>
                <c:pt idx="8">
                  <c:v>7710</c:v>
                </c:pt>
                <c:pt idx="9">
                  <c:v>6110</c:v>
                </c:pt>
                <c:pt idx="10">
                  <c:v>7167</c:v>
                </c:pt>
                <c:pt idx="11">
                  <c:v>7398</c:v>
                </c:pt>
                <c:pt idx="12">
                  <c:v>6808</c:v>
                </c:pt>
                <c:pt idx="13">
                  <c:v>6178</c:v>
                </c:pt>
                <c:pt idx="14">
                  <c:v>4434</c:v>
                </c:pt>
                <c:pt idx="15">
                  <c:v>4075</c:v>
                </c:pt>
                <c:pt idx="16">
                  <c:v>3499</c:v>
                </c:pt>
                <c:pt idx="17">
                  <c:v>1934</c:v>
                </c:pt>
                <c:pt idx="18">
                  <c:v>1578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39-45E0-A4F6-384E5F0D055A}"/>
            </c:ext>
          </c:extLst>
        </c:ser>
        <c:ser>
          <c:idx val="2"/>
          <c:order val="2"/>
          <c:tx>
            <c:strRef>
              <c:f>'Top-7'!$AH$81</c:f>
              <c:strCache>
                <c:ptCount val="1"/>
                <c:pt idx="0">
                  <c:v>Bulgarije</c:v>
                </c:pt>
              </c:strCache>
            </c:strRef>
          </c:tx>
          <c:marker>
            <c:symbol val="none"/>
          </c:marker>
          <c:cat>
            <c:numRef>
              <c:f>'Top-7'!$AI$78:$BA$78</c:f>
              <c:numCache>
                <c:formatCode>#,##0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'Top-7'!$AI$81:$BA$81</c:f>
              <c:numCache>
                <c:formatCode>#,##0</c:formatCode>
                <c:ptCount val="19"/>
                <c:pt idx="0">
                  <c:v>154</c:v>
                </c:pt>
                <c:pt idx="1">
                  <c:v>235</c:v>
                </c:pt>
                <c:pt idx="2">
                  <c:v>559</c:v>
                </c:pt>
                <c:pt idx="3">
                  <c:v>507</c:v>
                </c:pt>
                <c:pt idx="4">
                  <c:v>421</c:v>
                </c:pt>
                <c:pt idx="5">
                  <c:v>634</c:v>
                </c:pt>
                <c:pt idx="6">
                  <c:v>798</c:v>
                </c:pt>
                <c:pt idx="7">
                  <c:v>811</c:v>
                </c:pt>
                <c:pt idx="8">
                  <c:v>3008</c:v>
                </c:pt>
                <c:pt idx="9">
                  <c:v>3820</c:v>
                </c:pt>
                <c:pt idx="10">
                  <c:v>2999</c:v>
                </c:pt>
                <c:pt idx="11">
                  <c:v>4312</c:v>
                </c:pt>
                <c:pt idx="12">
                  <c:v>3276</c:v>
                </c:pt>
                <c:pt idx="13">
                  <c:v>3357</c:v>
                </c:pt>
                <c:pt idx="14">
                  <c:v>2748</c:v>
                </c:pt>
                <c:pt idx="15">
                  <c:v>3428</c:v>
                </c:pt>
                <c:pt idx="16">
                  <c:v>3228</c:v>
                </c:pt>
                <c:pt idx="17">
                  <c:v>2308</c:v>
                </c:pt>
                <c:pt idx="18">
                  <c:v>2584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39-45E0-A4F6-384E5F0D055A}"/>
            </c:ext>
          </c:extLst>
        </c:ser>
        <c:ser>
          <c:idx val="3"/>
          <c:order val="3"/>
          <c:tx>
            <c:strRef>
              <c:f>'Top-7'!$AH$82</c:f>
              <c:strCache>
                <c:ptCount val="1"/>
                <c:pt idx="0">
                  <c:v>Rusland</c:v>
                </c:pt>
              </c:strCache>
            </c:strRef>
          </c:tx>
          <c:marker>
            <c:symbol val="none"/>
          </c:marker>
          <c:cat>
            <c:numRef>
              <c:f>'Top-7'!$AI$78:$BA$78</c:f>
              <c:numCache>
                <c:formatCode>#,##0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'Top-7'!$AI$82:$BA$82</c:f>
              <c:numCache>
                <c:formatCode>#,##0</c:formatCode>
                <c:ptCount val="19"/>
                <c:pt idx="0">
                  <c:v>331</c:v>
                </c:pt>
                <c:pt idx="1">
                  <c:v>394</c:v>
                </c:pt>
                <c:pt idx="2">
                  <c:v>627</c:v>
                </c:pt>
                <c:pt idx="3">
                  <c:v>715</c:v>
                </c:pt>
                <c:pt idx="4">
                  <c:v>613</c:v>
                </c:pt>
                <c:pt idx="5">
                  <c:v>1698</c:v>
                </c:pt>
                <c:pt idx="6">
                  <c:v>4573</c:v>
                </c:pt>
                <c:pt idx="7">
                  <c:v>3345</c:v>
                </c:pt>
                <c:pt idx="8">
                  <c:v>2129</c:v>
                </c:pt>
                <c:pt idx="9">
                  <c:v>1994</c:v>
                </c:pt>
                <c:pt idx="10">
                  <c:v>2749</c:v>
                </c:pt>
                <c:pt idx="11">
                  <c:v>3010</c:v>
                </c:pt>
                <c:pt idx="12">
                  <c:v>1762</c:v>
                </c:pt>
                <c:pt idx="13">
                  <c:v>553</c:v>
                </c:pt>
                <c:pt idx="14">
                  <c:v>200</c:v>
                </c:pt>
                <c:pt idx="15">
                  <c:v>581</c:v>
                </c:pt>
                <c:pt idx="16">
                  <c:v>1028</c:v>
                </c:pt>
                <c:pt idx="17">
                  <c:v>809</c:v>
                </c:pt>
                <c:pt idx="18">
                  <c:v>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39-45E0-A4F6-384E5F0D055A}"/>
            </c:ext>
          </c:extLst>
        </c:ser>
        <c:ser>
          <c:idx val="4"/>
          <c:order val="4"/>
          <c:tx>
            <c:strRef>
              <c:f>'Top-7'!$AH$83</c:f>
              <c:strCache>
                <c:ptCount val="1"/>
                <c:pt idx="0">
                  <c:v>FRJ/Servië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'Top-7'!$AI$78:$BA$78</c:f>
              <c:numCache>
                <c:formatCode>#,##0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'Top-7'!$AI$83:$BA$83</c:f>
              <c:numCache>
                <c:formatCode>#,##0</c:formatCode>
                <c:ptCount val="19"/>
                <c:pt idx="0">
                  <c:v>5028</c:v>
                </c:pt>
                <c:pt idx="1">
                  <c:v>-3348</c:v>
                </c:pt>
                <c:pt idx="2">
                  <c:v>1996</c:v>
                </c:pt>
                <c:pt idx="3">
                  <c:v>2144</c:v>
                </c:pt>
                <c:pt idx="4">
                  <c:v>1975</c:v>
                </c:pt>
                <c:pt idx="5">
                  <c:v>1592</c:v>
                </c:pt>
                <c:pt idx="6">
                  <c:v>2140</c:v>
                </c:pt>
                <c:pt idx="7">
                  <c:v>1786</c:v>
                </c:pt>
                <c:pt idx="8">
                  <c:v>2242</c:v>
                </c:pt>
                <c:pt idx="9">
                  <c:v>829</c:v>
                </c:pt>
                <c:pt idx="10">
                  <c:v>1213</c:v>
                </c:pt>
                <c:pt idx="11">
                  <c:v>787</c:v>
                </c:pt>
                <c:pt idx="12">
                  <c:v>109</c:v>
                </c:pt>
                <c:pt idx="13">
                  <c:v>-339</c:v>
                </c:pt>
                <c:pt idx="14">
                  <c:v>-491</c:v>
                </c:pt>
                <c:pt idx="15">
                  <c:v>-186</c:v>
                </c:pt>
                <c:pt idx="16">
                  <c:v>95</c:v>
                </c:pt>
                <c:pt idx="17">
                  <c:v>240</c:v>
                </c:pt>
                <c:pt idx="18">
                  <c:v>-28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39-45E0-A4F6-384E5F0D055A}"/>
            </c:ext>
          </c:extLst>
        </c:ser>
        <c:ser>
          <c:idx val="5"/>
          <c:order val="5"/>
          <c:tx>
            <c:strRef>
              <c:f>'Top-7'!$AH$84</c:f>
              <c:strCache>
                <c:ptCount val="1"/>
                <c:pt idx="0">
                  <c:v>Albanië</c:v>
                </c:pt>
              </c:strCache>
            </c:strRef>
          </c:tx>
          <c:marker>
            <c:symbol val="none"/>
          </c:marker>
          <c:cat>
            <c:numRef>
              <c:f>'Top-7'!$AI$78:$BA$78</c:f>
              <c:numCache>
                <c:formatCode>#,##0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'Top-7'!$AI$84:$BA$84</c:f>
              <c:numCache>
                <c:formatCode>#,##0</c:formatCode>
                <c:ptCount val="19"/>
                <c:pt idx="0">
                  <c:v>122</c:v>
                </c:pt>
                <c:pt idx="1">
                  <c:v>169</c:v>
                </c:pt>
                <c:pt idx="2">
                  <c:v>454</c:v>
                </c:pt>
                <c:pt idx="3">
                  <c:v>539</c:v>
                </c:pt>
                <c:pt idx="4">
                  <c:v>538</c:v>
                </c:pt>
                <c:pt idx="5">
                  <c:v>517</c:v>
                </c:pt>
                <c:pt idx="6">
                  <c:v>733</c:v>
                </c:pt>
                <c:pt idx="7">
                  <c:v>595</c:v>
                </c:pt>
                <c:pt idx="8">
                  <c:v>633</c:v>
                </c:pt>
                <c:pt idx="9">
                  <c:v>689</c:v>
                </c:pt>
                <c:pt idx="10">
                  <c:v>996</c:v>
                </c:pt>
                <c:pt idx="11">
                  <c:v>1008</c:v>
                </c:pt>
                <c:pt idx="12">
                  <c:v>552</c:v>
                </c:pt>
                <c:pt idx="13">
                  <c:v>407</c:v>
                </c:pt>
                <c:pt idx="14">
                  <c:v>418</c:v>
                </c:pt>
                <c:pt idx="15">
                  <c:v>424</c:v>
                </c:pt>
                <c:pt idx="16">
                  <c:v>513</c:v>
                </c:pt>
                <c:pt idx="17">
                  <c:v>574</c:v>
                </c:pt>
                <c:pt idx="18">
                  <c:v>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139-45E0-A4F6-384E5F0D055A}"/>
            </c:ext>
          </c:extLst>
        </c:ser>
        <c:ser>
          <c:idx val="6"/>
          <c:order val="6"/>
          <c:tx>
            <c:strRef>
              <c:f>'Top-7'!$AH$85</c:f>
              <c:strCache>
                <c:ptCount val="1"/>
                <c:pt idx="0">
                  <c:v>Macedonië</c:v>
                </c:pt>
              </c:strCache>
            </c:strRef>
          </c:tx>
          <c:marker>
            <c:symbol val="none"/>
          </c:marker>
          <c:cat>
            <c:numRef>
              <c:f>'Top-7'!$AI$78:$BA$78</c:f>
              <c:numCache>
                <c:formatCode>#,##0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'Top-7'!$AI$85:$BA$85</c:f>
              <c:numCache>
                <c:formatCode>#,##0</c:formatCode>
                <c:ptCount val="19"/>
                <c:pt idx="0">
                  <c:v>289</c:v>
                </c:pt>
                <c:pt idx="1">
                  <c:v>229</c:v>
                </c:pt>
                <c:pt idx="2">
                  <c:v>576</c:v>
                </c:pt>
                <c:pt idx="3">
                  <c:v>523</c:v>
                </c:pt>
                <c:pt idx="4">
                  <c:v>534</c:v>
                </c:pt>
                <c:pt idx="5">
                  <c:v>407</c:v>
                </c:pt>
                <c:pt idx="6">
                  <c:v>458</c:v>
                </c:pt>
                <c:pt idx="7">
                  <c:v>426</c:v>
                </c:pt>
                <c:pt idx="8">
                  <c:v>456</c:v>
                </c:pt>
                <c:pt idx="9">
                  <c:v>547</c:v>
                </c:pt>
                <c:pt idx="10">
                  <c:v>595</c:v>
                </c:pt>
                <c:pt idx="11">
                  <c:v>1173</c:v>
                </c:pt>
                <c:pt idx="12">
                  <c:v>676</c:v>
                </c:pt>
                <c:pt idx="13">
                  <c:v>322</c:v>
                </c:pt>
                <c:pt idx="14">
                  <c:v>-7</c:v>
                </c:pt>
                <c:pt idx="15">
                  <c:v>5</c:v>
                </c:pt>
                <c:pt idx="16">
                  <c:v>270</c:v>
                </c:pt>
                <c:pt idx="17">
                  <c:v>326</c:v>
                </c:pt>
                <c:pt idx="18">
                  <c:v>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139-45E0-A4F6-384E5F0D0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984560"/>
        <c:axId val="1"/>
      </c:lineChart>
      <c:catAx>
        <c:axId val="34098456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-4500000" vert="horz"/>
          <a:lstStyle/>
          <a:p>
            <a:pPr>
              <a:defRPr sz="900"/>
            </a:pPr>
            <a:endParaRPr lang="nl-B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l-BE"/>
          </a:p>
        </c:txPr>
        <c:crossAx val="340984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90893452507616"/>
          <c:y val="0.14514751921070104"/>
          <c:w val="0.20116913173015535"/>
          <c:h val="0.39560130284919204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aseline="0"/>
              <a:t>Evolutie aantal Belgwordingen 1999-2017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Belgwording</c:v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Tabel!$B$7:$B$25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Tabel!$E$7:$E$25</c:f>
              <c:numCache>
                <c:formatCode>#,##0</c:formatCode>
                <c:ptCount val="19"/>
                <c:pt idx="0">
                  <c:v>87</c:v>
                </c:pt>
                <c:pt idx="1">
                  <c:v>152</c:v>
                </c:pt>
                <c:pt idx="2">
                  <c:v>274</c:v>
                </c:pt>
                <c:pt idx="3">
                  <c:v>201</c:v>
                </c:pt>
                <c:pt idx="4">
                  <c:v>126</c:v>
                </c:pt>
                <c:pt idx="5">
                  <c:v>128</c:v>
                </c:pt>
                <c:pt idx="6">
                  <c:v>106</c:v>
                </c:pt>
                <c:pt idx="7">
                  <c:v>141</c:v>
                </c:pt>
                <c:pt idx="8">
                  <c:v>114</c:v>
                </c:pt>
                <c:pt idx="9">
                  <c:v>104</c:v>
                </c:pt>
                <c:pt idx="10">
                  <c:v>143</c:v>
                </c:pt>
                <c:pt idx="11">
                  <c:v>111</c:v>
                </c:pt>
                <c:pt idx="12">
                  <c:v>114</c:v>
                </c:pt>
                <c:pt idx="13">
                  <c:v>99</c:v>
                </c:pt>
                <c:pt idx="14">
                  <c:v>141</c:v>
                </c:pt>
                <c:pt idx="15">
                  <c:v>110</c:v>
                </c:pt>
                <c:pt idx="16">
                  <c:v>127</c:v>
                </c:pt>
                <c:pt idx="17">
                  <c:v>506</c:v>
                </c:pt>
                <c:pt idx="18">
                  <c:v>1381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F6-41C8-B1FD-5FC878DE7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905136"/>
        <c:axId val="1"/>
      </c:lineChart>
      <c:catAx>
        <c:axId val="33490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349051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3087928722231799"/>
          <c:y val="0.12620715888774772"/>
          <c:w val="0.23526222375660041"/>
          <c:h val="8.1522309711286087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% Nieuwkomers met moslimachtergrond 1999-2017</a:t>
            </a:r>
          </a:p>
        </c:rich>
      </c:tx>
      <c:layout>
        <c:manualLayout>
          <c:xMode val="edge"/>
          <c:yMode val="edge"/>
          <c:x val="0.11379090254167665"/>
          <c:y val="4.0462427745664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75447922873465"/>
          <c:y val="0.17630082683349163"/>
          <c:w val="0.81219951434405402"/>
          <c:h val="0.61560780517268388"/>
        </c:manualLayout>
      </c:layout>
      <c:lineChart>
        <c:grouping val="standard"/>
        <c:varyColors val="0"/>
        <c:ser>
          <c:idx val="10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Continent!$AC$217:$AU$217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 formatCode="General">
                  <c:v>2017</c:v>
                </c:pt>
              </c:numCache>
            </c:numRef>
          </c:cat>
          <c:val>
            <c:numRef>
              <c:f>Landen!$HJ$199:$IB$199</c:f>
            </c:numRef>
          </c:val>
          <c:smooth val="0"/>
          <c:extLst>
            <c:ext xmlns:c16="http://schemas.microsoft.com/office/drawing/2014/chart" uri="{C3380CC4-5D6E-409C-BE32-E72D297353CC}">
              <c16:uniqueId val="{00000001-0672-420D-85CA-CC9F00A20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819840"/>
        <c:axId val="1"/>
      </c:lineChart>
      <c:catAx>
        <c:axId val="3408198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4500000" vert="horz"/>
          <a:lstStyle/>
          <a:p>
            <a:pPr>
              <a:defRPr/>
            </a:pPr>
            <a:endParaRPr lang="nl-B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l-BE"/>
          </a:p>
        </c:txPr>
        <c:crossAx val="34081984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aseline="0"/>
              <a:t>Evolutie Belgwording, Vreemdelingen, Nieuwkomers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567147856517933E-2"/>
          <c:y val="0.17430555555555555"/>
          <c:w val="0.89521062992125988"/>
          <c:h val="0.68275408282298045"/>
        </c:manualLayout>
      </c:layout>
      <c:lineChart>
        <c:grouping val="standard"/>
        <c:varyColors val="0"/>
        <c:ser>
          <c:idx val="1"/>
          <c:order val="0"/>
          <c:tx>
            <c:v>Vreemdelingen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Tabel!$B$7:$B$25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Tabel!$D$7:$D$25</c:f>
              <c:numCache>
                <c:formatCode>#,##0</c:formatCode>
                <c:ptCount val="19"/>
                <c:pt idx="0">
                  <c:v>254</c:v>
                </c:pt>
                <c:pt idx="1">
                  <c:v>444</c:v>
                </c:pt>
                <c:pt idx="2">
                  <c:v>-237</c:v>
                </c:pt>
                <c:pt idx="3">
                  <c:v>-116</c:v>
                </c:pt>
                <c:pt idx="4">
                  <c:v>-64</c:v>
                </c:pt>
                <c:pt idx="5">
                  <c:v>-201</c:v>
                </c:pt>
                <c:pt idx="6">
                  <c:v>-285</c:v>
                </c:pt>
                <c:pt idx="7">
                  <c:v>-558</c:v>
                </c:pt>
                <c:pt idx="8">
                  <c:v>-13</c:v>
                </c:pt>
                <c:pt idx="9">
                  <c:v>369</c:v>
                </c:pt>
                <c:pt idx="10">
                  <c:v>-455</c:v>
                </c:pt>
                <c:pt idx="11">
                  <c:v>-69</c:v>
                </c:pt>
                <c:pt idx="12">
                  <c:v>-146</c:v>
                </c:pt>
                <c:pt idx="13">
                  <c:v>-282</c:v>
                </c:pt>
                <c:pt idx="14">
                  <c:v>-406</c:v>
                </c:pt>
                <c:pt idx="15">
                  <c:v>-163</c:v>
                </c:pt>
                <c:pt idx="16">
                  <c:v>-316</c:v>
                </c:pt>
                <c:pt idx="17">
                  <c:v>-709</c:v>
                </c:pt>
                <c:pt idx="18">
                  <c:v>-1546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83-4D91-96D4-6DF8623FB5A9}"/>
            </c:ext>
          </c:extLst>
        </c:ser>
        <c:ser>
          <c:idx val="2"/>
          <c:order val="1"/>
          <c:tx>
            <c:v>Belgwording</c:v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Tabel!$B$7:$B$25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Tabel!$E$7:$E$25</c:f>
              <c:numCache>
                <c:formatCode>#,##0</c:formatCode>
                <c:ptCount val="19"/>
                <c:pt idx="0">
                  <c:v>87</c:v>
                </c:pt>
                <c:pt idx="1">
                  <c:v>152</c:v>
                </c:pt>
                <c:pt idx="2">
                  <c:v>274</c:v>
                </c:pt>
                <c:pt idx="3">
                  <c:v>201</c:v>
                </c:pt>
                <c:pt idx="4">
                  <c:v>126</c:v>
                </c:pt>
                <c:pt idx="5">
                  <c:v>128</c:v>
                </c:pt>
                <c:pt idx="6">
                  <c:v>106</c:v>
                </c:pt>
                <c:pt idx="7">
                  <c:v>141</c:v>
                </c:pt>
                <c:pt idx="8">
                  <c:v>114</c:v>
                </c:pt>
                <c:pt idx="9">
                  <c:v>104</c:v>
                </c:pt>
                <c:pt idx="10">
                  <c:v>143</c:v>
                </c:pt>
                <c:pt idx="11">
                  <c:v>111</c:v>
                </c:pt>
                <c:pt idx="12">
                  <c:v>114</c:v>
                </c:pt>
                <c:pt idx="13">
                  <c:v>99</c:v>
                </c:pt>
                <c:pt idx="14">
                  <c:v>141</c:v>
                </c:pt>
                <c:pt idx="15">
                  <c:v>110</c:v>
                </c:pt>
                <c:pt idx="16">
                  <c:v>127</c:v>
                </c:pt>
                <c:pt idx="17">
                  <c:v>506</c:v>
                </c:pt>
                <c:pt idx="18">
                  <c:v>1381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83-4D91-96D4-6DF8623FB5A9}"/>
            </c:ext>
          </c:extLst>
        </c:ser>
        <c:ser>
          <c:idx val="3"/>
          <c:order val="2"/>
          <c:tx>
            <c:strRef>
              <c:f>Tabel!$F$5</c:f>
              <c:strCache>
                <c:ptCount val="1"/>
                <c:pt idx="0">
                  <c:v>Nieuwkomers-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Tabel!$B$7:$B$25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Tabel!$F$7:$F$25</c:f>
              <c:numCache>
                <c:formatCode>#,##0</c:formatCode>
                <c:ptCount val="19"/>
                <c:pt idx="0">
                  <c:v>341</c:v>
                </c:pt>
                <c:pt idx="1">
                  <c:v>596</c:v>
                </c:pt>
                <c:pt idx="2">
                  <c:v>37</c:v>
                </c:pt>
                <c:pt idx="3">
                  <c:v>85</c:v>
                </c:pt>
                <c:pt idx="4">
                  <c:v>62</c:v>
                </c:pt>
                <c:pt idx="5">
                  <c:v>-73</c:v>
                </c:pt>
                <c:pt idx="6">
                  <c:v>-179</c:v>
                </c:pt>
                <c:pt idx="7">
                  <c:v>-417</c:v>
                </c:pt>
                <c:pt idx="8">
                  <c:v>101</c:v>
                </c:pt>
                <c:pt idx="9">
                  <c:v>473</c:v>
                </c:pt>
                <c:pt idx="10">
                  <c:v>-312</c:v>
                </c:pt>
                <c:pt idx="11">
                  <c:v>42</c:v>
                </c:pt>
                <c:pt idx="12">
                  <c:v>-32</c:v>
                </c:pt>
                <c:pt idx="13">
                  <c:v>-183</c:v>
                </c:pt>
                <c:pt idx="14">
                  <c:v>-265</c:v>
                </c:pt>
                <c:pt idx="15">
                  <c:v>-53</c:v>
                </c:pt>
                <c:pt idx="16">
                  <c:v>-189</c:v>
                </c:pt>
                <c:pt idx="17">
                  <c:v>-203</c:v>
                </c:pt>
                <c:pt idx="18">
                  <c:v>-165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83-4D91-96D4-6DF8623FB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905136"/>
        <c:axId val="1"/>
      </c:lineChart>
      <c:catAx>
        <c:axId val="33490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349051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0205746093818794E-2"/>
          <c:y val="0.1322356764228001"/>
          <c:w val="0.86755271362891717"/>
          <c:h val="7.8782064006705038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aseline="0"/>
              <a:t>Evolutie aantal Vreemdelingen 1999-2017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567166968206651E-2"/>
          <c:y val="0.18364248586573736"/>
          <c:w val="0.89521062992125988"/>
          <c:h val="0.68275408282298045"/>
        </c:manualLayout>
      </c:layout>
      <c:lineChart>
        <c:grouping val="standard"/>
        <c:varyColors val="0"/>
        <c:ser>
          <c:idx val="1"/>
          <c:order val="0"/>
          <c:tx>
            <c:v>Vreemdelingen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Tabel!$B$7:$B$25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Tabel!$D$7:$D$25</c:f>
              <c:numCache>
                <c:formatCode>#,##0</c:formatCode>
                <c:ptCount val="19"/>
                <c:pt idx="0">
                  <c:v>254</c:v>
                </c:pt>
                <c:pt idx="1">
                  <c:v>444</c:v>
                </c:pt>
                <c:pt idx="2">
                  <c:v>-237</c:v>
                </c:pt>
                <c:pt idx="3">
                  <c:v>-116</c:v>
                </c:pt>
                <c:pt idx="4">
                  <c:v>-64</c:v>
                </c:pt>
                <c:pt idx="5">
                  <c:v>-201</c:v>
                </c:pt>
                <c:pt idx="6">
                  <c:v>-285</c:v>
                </c:pt>
                <c:pt idx="7">
                  <c:v>-558</c:v>
                </c:pt>
                <c:pt idx="8">
                  <c:v>-13</c:v>
                </c:pt>
                <c:pt idx="9">
                  <c:v>369</c:v>
                </c:pt>
                <c:pt idx="10">
                  <c:v>-455</c:v>
                </c:pt>
                <c:pt idx="11">
                  <c:v>-69</c:v>
                </c:pt>
                <c:pt idx="12">
                  <c:v>-146</c:v>
                </c:pt>
                <c:pt idx="13">
                  <c:v>-282</c:v>
                </c:pt>
                <c:pt idx="14">
                  <c:v>-406</c:v>
                </c:pt>
                <c:pt idx="15">
                  <c:v>-163</c:v>
                </c:pt>
                <c:pt idx="16">
                  <c:v>-316</c:v>
                </c:pt>
                <c:pt idx="17">
                  <c:v>-709</c:v>
                </c:pt>
                <c:pt idx="18">
                  <c:v>-1546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FA-4F51-A4E7-C67D6A287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905136"/>
        <c:axId val="1"/>
      </c:lineChart>
      <c:catAx>
        <c:axId val="33490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349051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68968096220982089"/>
          <c:y val="0.12192850893638298"/>
          <c:w val="0.27867454068241471"/>
          <c:h val="8.4420697412823403E-2"/>
        </c:manualLayout>
      </c:layout>
      <c:overlay val="0"/>
      <c:txPr>
        <a:bodyPr rot="0" vert="horz"/>
        <a:lstStyle/>
        <a:p>
          <a:pPr>
            <a:defRPr/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aseline="0"/>
              <a:t>Evolutie aantal Nieuwkomers 1999-2017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567147856517933E-2"/>
          <c:y val="0.17430555555555555"/>
          <c:w val="0.89521062992125988"/>
          <c:h val="0.68275408282298045"/>
        </c:manualLayout>
      </c:layout>
      <c:lineChart>
        <c:grouping val="standard"/>
        <c:varyColors val="0"/>
        <c:ser>
          <c:idx val="3"/>
          <c:order val="0"/>
          <c:tx>
            <c:strRef>
              <c:f>Tabel!$F$5</c:f>
              <c:strCache>
                <c:ptCount val="1"/>
                <c:pt idx="0">
                  <c:v>Nieuwkomers-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Tabel!$B$7:$B$25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Tabel!$F$7:$F$25</c:f>
              <c:numCache>
                <c:formatCode>#,##0</c:formatCode>
                <c:ptCount val="19"/>
                <c:pt idx="0">
                  <c:v>341</c:v>
                </c:pt>
                <c:pt idx="1">
                  <c:v>596</c:v>
                </c:pt>
                <c:pt idx="2">
                  <c:v>37</c:v>
                </c:pt>
                <c:pt idx="3">
                  <c:v>85</c:v>
                </c:pt>
                <c:pt idx="4">
                  <c:v>62</c:v>
                </c:pt>
                <c:pt idx="5">
                  <c:v>-73</c:v>
                </c:pt>
                <c:pt idx="6">
                  <c:v>-179</c:v>
                </c:pt>
                <c:pt idx="7">
                  <c:v>-417</c:v>
                </c:pt>
                <c:pt idx="8">
                  <c:v>101</c:v>
                </c:pt>
                <c:pt idx="9">
                  <c:v>473</c:v>
                </c:pt>
                <c:pt idx="10">
                  <c:v>-312</c:v>
                </c:pt>
                <c:pt idx="11">
                  <c:v>42</c:v>
                </c:pt>
                <c:pt idx="12">
                  <c:v>-32</c:v>
                </c:pt>
                <c:pt idx="13">
                  <c:v>-183</c:v>
                </c:pt>
                <c:pt idx="14">
                  <c:v>-265</c:v>
                </c:pt>
                <c:pt idx="15">
                  <c:v>-53</c:v>
                </c:pt>
                <c:pt idx="16">
                  <c:v>-189</c:v>
                </c:pt>
                <c:pt idx="17">
                  <c:v>-203</c:v>
                </c:pt>
                <c:pt idx="18">
                  <c:v>-165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C7-4126-AAF7-321750005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905136"/>
        <c:axId val="1"/>
      </c:lineChart>
      <c:catAx>
        <c:axId val="33490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349051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63142135738100302"/>
          <c:y val="0.10422447194100737"/>
          <c:w val="0.36778791586862453"/>
          <c:h val="7.8782064006705038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aseline="0"/>
              <a:t>Cumul Belgwording, Vreemdelingen, Nieuwkomers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567147856517933E-2"/>
          <c:y val="0.17430555555555555"/>
          <c:w val="0.89521062992125988"/>
          <c:h val="0.68275408282298045"/>
        </c:manualLayout>
      </c:layout>
      <c:lineChart>
        <c:grouping val="standard"/>
        <c:varyColors val="0"/>
        <c:ser>
          <c:idx val="1"/>
          <c:order val="0"/>
          <c:tx>
            <c:v>Vreemdelingen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Tabel!$B$7:$B$25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Tabel!$J$7:$J$25</c:f>
              <c:numCache>
                <c:formatCode>#,##0</c:formatCode>
                <c:ptCount val="19"/>
                <c:pt idx="0">
                  <c:v>254</c:v>
                </c:pt>
                <c:pt idx="1">
                  <c:v>698</c:v>
                </c:pt>
                <c:pt idx="2">
                  <c:v>461</c:v>
                </c:pt>
                <c:pt idx="3">
                  <c:v>345</c:v>
                </c:pt>
                <c:pt idx="4">
                  <c:v>281</c:v>
                </c:pt>
                <c:pt idx="5">
                  <c:v>80</c:v>
                </c:pt>
                <c:pt idx="6">
                  <c:v>-205</c:v>
                </c:pt>
                <c:pt idx="7">
                  <c:v>-763</c:v>
                </c:pt>
                <c:pt idx="8">
                  <c:v>-776</c:v>
                </c:pt>
                <c:pt idx="9">
                  <c:v>-407</c:v>
                </c:pt>
                <c:pt idx="10">
                  <c:v>-862</c:v>
                </c:pt>
                <c:pt idx="11">
                  <c:v>-931</c:v>
                </c:pt>
                <c:pt idx="12">
                  <c:v>-1077</c:v>
                </c:pt>
                <c:pt idx="13">
                  <c:v>-1359</c:v>
                </c:pt>
                <c:pt idx="14">
                  <c:v>-1765</c:v>
                </c:pt>
                <c:pt idx="15">
                  <c:v>-1928</c:v>
                </c:pt>
                <c:pt idx="16">
                  <c:v>-2244</c:v>
                </c:pt>
                <c:pt idx="17">
                  <c:v>-2953</c:v>
                </c:pt>
                <c:pt idx="18">
                  <c:v>-4499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2E-4404-9A78-E6C038DA3B0B}"/>
            </c:ext>
          </c:extLst>
        </c:ser>
        <c:ser>
          <c:idx val="2"/>
          <c:order val="1"/>
          <c:tx>
            <c:v>Belgwording</c:v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Tabel!$B$7:$B$25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Tabel!$K$7:$K$25</c:f>
              <c:numCache>
                <c:formatCode>#,##0</c:formatCode>
                <c:ptCount val="19"/>
                <c:pt idx="0">
                  <c:v>87</c:v>
                </c:pt>
                <c:pt idx="1">
                  <c:v>239</c:v>
                </c:pt>
                <c:pt idx="2">
                  <c:v>513</c:v>
                </c:pt>
                <c:pt idx="3">
                  <c:v>714</c:v>
                </c:pt>
                <c:pt idx="4">
                  <c:v>840</c:v>
                </c:pt>
                <c:pt idx="5">
                  <c:v>968</c:v>
                </c:pt>
                <c:pt idx="6">
                  <c:v>1074</c:v>
                </c:pt>
                <c:pt idx="7">
                  <c:v>1215</c:v>
                </c:pt>
                <c:pt idx="8">
                  <c:v>1329</c:v>
                </c:pt>
                <c:pt idx="9">
                  <c:v>1433</c:v>
                </c:pt>
                <c:pt idx="10">
                  <c:v>1576</c:v>
                </c:pt>
                <c:pt idx="11">
                  <c:v>1687</c:v>
                </c:pt>
                <c:pt idx="12">
                  <c:v>1801</c:v>
                </c:pt>
                <c:pt idx="13">
                  <c:v>1900</c:v>
                </c:pt>
                <c:pt idx="14">
                  <c:v>2041</c:v>
                </c:pt>
                <c:pt idx="15">
                  <c:v>2151</c:v>
                </c:pt>
                <c:pt idx="16">
                  <c:v>2278</c:v>
                </c:pt>
                <c:pt idx="17">
                  <c:v>2784</c:v>
                </c:pt>
                <c:pt idx="18">
                  <c:v>4165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2E-4404-9A78-E6C038DA3B0B}"/>
            </c:ext>
          </c:extLst>
        </c:ser>
        <c:ser>
          <c:idx val="3"/>
          <c:order val="2"/>
          <c:tx>
            <c:strRef>
              <c:f>Tabel!$F$5</c:f>
              <c:strCache>
                <c:ptCount val="1"/>
                <c:pt idx="0">
                  <c:v>Nieuwkomers-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Tabel!$B$7:$B$25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Tabel!$L$7:$L$25</c:f>
              <c:numCache>
                <c:formatCode>#,##0</c:formatCode>
                <c:ptCount val="19"/>
                <c:pt idx="0">
                  <c:v>341</c:v>
                </c:pt>
                <c:pt idx="1">
                  <c:v>937</c:v>
                </c:pt>
                <c:pt idx="2">
                  <c:v>974</c:v>
                </c:pt>
                <c:pt idx="3">
                  <c:v>1059</c:v>
                </c:pt>
                <c:pt idx="4">
                  <c:v>1121</c:v>
                </c:pt>
                <c:pt idx="5">
                  <c:v>1048</c:v>
                </c:pt>
                <c:pt idx="6">
                  <c:v>869</c:v>
                </c:pt>
                <c:pt idx="7">
                  <c:v>452</c:v>
                </c:pt>
                <c:pt idx="8">
                  <c:v>553</c:v>
                </c:pt>
                <c:pt idx="9">
                  <c:v>1026</c:v>
                </c:pt>
                <c:pt idx="10">
                  <c:v>714</c:v>
                </c:pt>
                <c:pt idx="11">
                  <c:v>756</c:v>
                </c:pt>
                <c:pt idx="12">
                  <c:v>724</c:v>
                </c:pt>
                <c:pt idx="13">
                  <c:v>541</c:v>
                </c:pt>
                <c:pt idx="14">
                  <c:v>276</c:v>
                </c:pt>
                <c:pt idx="15">
                  <c:v>223</c:v>
                </c:pt>
                <c:pt idx="16">
                  <c:v>34</c:v>
                </c:pt>
                <c:pt idx="17">
                  <c:v>-169</c:v>
                </c:pt>
                <c:pt idx="18">
                  <c:v>-334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2E-4404-9A78-E6C038DA3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905136"/>
        <c:axId val="1"/>
      </c:lineChart>
      <c:catAx>
        <c:axId val="33490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349051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672485114118017"/>
          <c:y val="0.13223567642280012"/>
          <c:w val="0.83666896006931168"/>
          <c:h val="7.8782064006705038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aseline="0"/>
              <a:t>% Nieuwkomers in % op totaal nieuwkomers 1999-2017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567147856517933E-2"/>
          <c:y val="0.17430555555555555"/>
          <c:w val="0.89521062992125988"/>
          <c:h val="0.68275408282298045"/>
        </c:manualLayout>
      </c:layout>
      <c:lineChart>
        <c:grouping val="standard"/>
        <c:varyColors val="0"/>
        <c:ser>
          <c:idx val="3"/>
          <c:order val="0"/>
          <c:tx>
            <c:strRef>
              <c:f>Tabel!$F$5</c:f>
              <c:strCache>
                <c:ptCount val="1"/>
                <c:pt idx="0">
                  <c:v>Nieuwkomers-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Tabel!$B$7:$B$25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Grafiek!$BR$6:$CJ$6</c:f>
              <c:numCache>
                <c:formatCode>0.0%</c:formatCode>
                <c:ptCount val="19"/>
                <c:pt idx="0">
                  <c:v>1.1658518239939826E-2</c:v>
                </c:pt>
                <c:pt idx="1">
                  <c:v>2.2531377589596249E-2</c:v>
                </c:pt>
                <c:pt idx="2">
                  <c:v>7.7194300139784276E-4</c:v>
                </c:pt>
                <c:pt idx="3">
                  <c:v>1.7117425539198905E-3</c:v>
                </c:pt>
                <c:pt idx="4">
                  <c:v>1.4141368063316836E-3</c:v>
                </c:pt>
                <c:pt idx="5">
                  <c:v>-1.6138303046381041E-3</c:v>
                </c:pt>
                <c:pt idx="6">
                  <c:v>-2.9333202235222785E-3</c:v>
                </c:pt>
                <c:pt idx="7">
                  <c:v>-6.5692050789249818E-3</c:v>
                </c:pt>
                <c:pt idx="8">
                  <c:v>1.3425495148212149E-3</c:v>
                </c:pt>
                <c:pt idx="9">
                  <c:v>5.9535796999295133E-3</c:v>
                </c:pt>
                <c:pt idx="10">
                  <c:v>-4.0459054658626729E-3</c:v>
                </c:pt>
                <c:pt idx="11">
                  <c:v>4.382029505665338E-4</c:v>
                </c:pt>
                <c:pt idx="12">
                  <c:v>-4.0192926045016077E-4</c:v>
                </c:pt>
                <c:pt idx="13">
                  <c:v>-2.8308453863407843E-3</c:v>
                </c:pt>
                <c:pt idx="14">
                  <c:v>-4.8831724036264464E-3</c:v>
                </c:pt>
                <c:pt idx="15">
                  <c:v>-8.9201561868856871E-4</c:v>
                </c:pt>
                <c:pt idx="16">
                  <c:v>-2.8027820206723711E-3</c:v>
                </c:pt>
                <c:pt idx="17">
                  <c:v>-3.1686568329040818E-3</c:v>
                </c:pt>
                <c:pt idx="18">
                  <c:v>-2.4754332008101419E-3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2D-491E-A4DC-F091EBB7A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905136"/>
        <c:axId val="1"/>
      </c:lineChart>
      <c:catAx>
        <c:axId val="33490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349051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61472325477081857"/>
          <c:y val="0.13223567642280012"/>
          <c:w val="0.36841023044708243"/>
          <c:h val="7.8782064006705038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Nieuwkomers bij Transmigranten 1999-2017</a:t>
            </a:r>
          </a:p>
        </c:rich>
      </c:tx>
      <c:layout>
        <c:manualLayout>
          <c:xMode val="edge"/>
          <c:yMode val="edge"/>
          <c:x val="0.12803598268165198"/>
          <c:y val="5.05328639056069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75447922873465"/>
          <c:y val="0.17630082683349163"/>
          <c:w val="0.81219951434405402"/>
          <c:h val="0.61560780517268388"/>
        </c:manualLayout>
      </c:layout>
      <c:lineChart>
        <c:grouping val="standard"/>
        <c:varyColors val="0"/>
        <c:ser>
          <c:idx val="10"/>
          <c:order val="0"/>
          <c:tx>
            <c:v>Senegal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Continent!$AC$217:$AU$217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 formatCode="General">
                  <c:v>2017</c:v>
                </c:pt>
              </c:numCache>
            </c:numRef>
          </c:cat>
          <c:val>
            <c:numRef>
              <c:f>'Top-7'!$AI$90:$BA$90</c:f>
              <c:numCache>
                <c:formatCode>General</c:formatCode>
                <c:ptCount val="19"/>
                <c:pt idx="0">
                  <c:v>104</c:v>
                </c:pt>
                <c:pt idx="1">
                  <c:v>159</c:v>
                </c:pt>
                <c:pt idx="2">
                  <c:v>186</c:v>
                </c:pt>
                <c:pt idx="3">
                  <c:v>202</c:v>
                </c:pt>
                <c:pt idx="4">
                  <c:v>178</c:v>
                </c:pt>
                <c:pt idx="5">
                  <c:v>158</c:v>
                </c:pt>
                <c:pt idx="6">
                  <c:v>199</c:v>
                </c:pt>
                <c:pt idx="7">
                  <c:v>158</c:v>
                </c:pt>
                <c:pt idx="8">
                  <c:v>167</c:v>
                </c:pt>
                <c:pt idx="9">
                  <c:v>219</c:v>
                </c:pt>
                <c:pt idx="10">
                  <c:v>300</c:v>
                </c:pt>
                <c:pt idx="11">
                  <c:v>341</c:v>
                </c:pt>
                <c:pt idx="12">
                  <c:v>383</c:v>
                </c:pt>
                <c:pt idx="13">
                  <c:v>282</c:v>
                </c:pt>
                <c:pt idx="14">
                  <c:v>267</c:v>
                </c:pt>
                <c:pt idx="15">
                  <c:v>257</c:v>
                </c:pt>
                <c:pt idx="16">
                  <c:v>386</c:v>
                </c:pt>
                <c:pt idx="17">
                  <c:v>302</c:v>
                </c:pt>
                <c:pt idx="18">
                  <c:v>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96-45B7-A704-D57169DDC5DC}"/>
            </c:ext>
          </c:extLst>
        </c:ser>
        <c:ser>
          <c:idx val="0"/>
          <c:order val="1"/>
          <c:tx>
            <c:v>Ethiopië</c:v>
          </c:tx>
          <c:marker>
            <c:symbol val="none"/>
          </c:marker>
          <c:val>
            <c:numRef>
              <c:f>Continent!$AC$19:$AU$19</c:f>
              <c:numCache>
                <c:formatCode>#,##0</c:formatCode>
                <c:ptCount val="19"/>
                <c:pt idx="0">
                  <c:v>41</c:v>
                </c:pt>
                <c:pt idx="1">
                  <c:v>42</c:v>
                </c:pt>
                <c:pt idx="2">
                  <c:v>49</c:v>
                </c:pt>
                <c:pt idx="3">
                  <c:v>77</c:v>
                </c:pt>
                <c:pt idx="4">
                  <c:v>54</c:v>
                </c:pt>
                <c:pt idx="5">
                  <c:v>51</c:v>
                </c:pt>
                <c:pt idx="6">
                  <c:v>106</c:v>
                </c:pt>
                <c:pt idx="7">
                  <c:v>89</c:v>
                </c:pt>
                <c:pt idx="8">
                  <c:v>147</c:v>
                </c:pt>
                <c:pt idx="9">
                  <c:v>151</c:v>
                </c:pt>
                <c:pt idx="10">
                  <c:v>139</c:v>
                </c:pt>
                <c:pt idx="11">
                  <c:v>183</c:v>
                </c:pt>
                <c:pt idx="12">
                  <c:v>111</c:v>
                </c:pt>
                <c:pt idx="13">
                  <c:v>58</c:v>
                </c:pt>
                <c:pt idx="14">
                  <c:v>65</c:v>
                </c:pt>
                <c:pt idx="15">
                  <c:v>54</c:v>
                </c:pt>
                <c:pt idx="16">
                  <c:v>58</c:v>
                </c:pt>
                <c:pt idx="17">
                  <c:v>31</c:v>
                </c:pt>
                <c:pt idx="18">
                  <c:v>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96-45B7-A704-D57169DDC5DC}"/>
            </c:ext>
          </c:extLst>
        </c:ser>
        <c:ser>
          <c:idx val="1"/>
          <c:order val="2"/>
          <c:tx>
            <c:v>Eritrea</c:v>
          </c:tx>
          <c:marker>
            <c:symbol val="none"/>
          </c:marker>
          <c:val>
            <c:numRef>
              <c:f>'Top-7'!$AI$88:$BA$88</c:f>
              <c:numCache>
                <c:formatCode>#,##0</c:formatCode>
                <c:ptCount val="19"/>
                <c:pt idx="0">
                  <c:v>4</c:v>
                </c:pt>
                <c:pt idx="1">
                  <c:v>7</c:v>
                </c:pt>
                <c:pt idx="2">
                  <c:v>2</c:v>
                </c:pt>
                <c:pt idx="3">
                  <c:v>0</c:v>
                </c:pt>
                <c:pt idx="4">
                  <c:v>-1</c:v>
                </c:pt>
                <c:pt idx="5">
                  <c:v>4</c:v>
                </c:pt>
                <c:pt idx="6">
                  <c:v>18</c:v>
                </c:pt>
                <c:pt idx="7">
                  <c:v>13</c:v>
                </c:pt>
                <c:pt idx="8">
                  <c:v>27</c:v>
                </c:pt>
                <c:pt idx="9">
                  <c:v>25</c:v>
                </c:pt>
                <c:pt idx="10">
                  <c:v>30</c:v>
                </c:pt>
                <c:pt idx="11">
                  <c:v>39</c:v>
                </c:pt>
                <c:pt idx="12">
                  <c:v>30</c:v>
                </c:pt>
                <c:pt idx="13">
                  <c:v>43</c:v>
                </c:pt>
                <c:pt idx="14">
                  <c:v>17</c:v>
                </c:pt>
                <c:pt idx="15">
                  <c:v>133</c:v>
                </c:pt>
                <c:pt idx="16">
                  <c:v>663</c:v>
                </c:pt>
                <c:pt idx="17">
                  <c:v>397</c:v>
                </c:pt>
                <c:pt idx="18">
                  <c:v>490.5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96-45B7-A704-D57169DDC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819840"/>
        <c:axId val="1"/>
      </c:lineChart>
      <c:catAx>
        <c:axId val="3408198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4500000" vert="horz"/>
          <a:lstStyle/>
          <a:p>
            <a:pPr>
              <a:defRPr/>
            </a:pPr>
            <a:endParaRPr lang="nl-B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l-BE"/>
          </a:p>
        </c:txPr>
        <c:crossAx val="340819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613881598133565"/>
          <c:y val="0.24673026143635368"/>
          <c:w val="0.19824864840612871"/>
          <c:h val="0.17748610351198546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Nieuwkomers uit Oorlogslanden en andere 1999-2017</a:t>
            </a:r>
          </a:p>
        </c:rich>
      </c:tx>
      <c:layout>
        <c:manualLayout>
          <c:xMode val="edge"/>
          <c:yMode val="edge"/>
          <c:x val="0.14512999977566907"/>
          <c:y val="5.55681106326965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75447922873465"/>
          <c:y val="0.17630082683349163"/>
          <c:w val="0.81219951434405402"/>
          <c:h val="0.61560780517268388"/>
        </c:manualLayout>
      </c:layout>
      <c:lineChart>
        <c:grouping val="standard"/>
        <c:varyColors val="0"/>
        <c:ser>
          <c:idx val="10"/>
          <c:order val="0"/>
          <c:tx>
            <c:strRef>
              <c:f>'Top-7'!$AH$95</c:f>
              <c:strCache>
                <c:ptCount val="1"/>
                <c:pt idx="0">
                  <c:v>Oorlogslanden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'Top-7'!$AI$94:$BA$94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'Top-7'!$AI$95:$BA$95</c:f>
              <c:numCache>
                <c:formatCode>#,##0</c:formatCode>
                <c:ptCount val="19"/>
                <c:pt idx="0">
                  <c:v>2562</c:v>
                </c:pt>
                <c:pt idx="1">
                  <c:v>2566</c:v>
                </c:pt>
                <c:pt idx="2">
                  <c:v>6241</c:v>
                </c:pt>
                <c:pt idx="3">
                  <c:v>4720</c:v>
                </c:pt>
                <c:pt idx="4">
                  <c:v>3801</c:v>
                </c:pt>
                <c:pt idx="5">
                  <c:v>4896</c:v>
                </c:pt>
                <c:pt idx="6">
                  <c:v>8359</c:v>
                </c:pt>
                <c:pt idx="7">
                  <c:v>7500</c:v>
                </c:pt>
                <c:pt idx="8">
                  <c:v>6410</c:v>
                </c:pt>
                <c:pt idx="9">
                  <c:v>6447</c:v>
                </c:pt>
                <c:pt idx="10">
                  <c:v>7784</c:v>
                </c:pt>
                <c:pt idx="11">
                  <c:v>9509</c:v>
                </c:pt>
                <c:pt idx="12">
                  <c:v>7348</c:v>
                </c:pt>
                <c:pt idx="13">
                  <c:v>5358</c:v>
                </c:pt>
                <c:pt idx="14">
                  <c:v>5889</c:v>
                </c:pt>
                <c:pt idx="15">
                  <c:v>6474</c:v>
                </c:pt>
                <c:pt idx="16">
                  <c:v>11632</c:v>
                </c:pt>
                <c:pt idx="17">
                  <c:v>19103</c:v>
                </c:pt>
                <c:pt idx="18">
                  <c:v>16399.5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12-4B24-928A-05B644C9261D}"/>
            </c:ext>
          </c:extLst>
        </c:ser>
        <c:ser>
          <c:idx val="0"/>
          <c:order val="1"/>
          <c:tx>
            <c:strRef>
              <c:f>'Top-7'!$AH$96</c:f>
              <c:strCache>
                <c:ptCount val="1"/>
                <c:pt idx="0">
                  <c:v>Ander</c:v>
                </c:pt>
              </c:strCache>
            </c:strRef>
          </c:tx>
          <c:marker>
            <c:symbol val="none"/>
          </c:marker>
          <c:cat>
            <c:numRef>
              <c:f>'Top-7'!$AI$94:$BA$94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'Top-7'!$AI$96:$BA$96</c:f>
              <c:numCache>
                <c:formatCode>#,##0</c:formatCode>
                <c:ptCount val="19"/>
                <c:pt idx="0">
                  <c:v>26687</c:v>
                </c:pt>
                <c:pt idx="1">
                  <c:v>23886</c:v>
                </c:pt>
                <c:pt idx="2">
                  <c:v>41690</c:v>
                </c:pt>
                <c:pt idx="3">
                  <c:v>44937</c:v>
                </c:pt>
                <c:pt idx="4">
                  <c:v>40042</c:v>
                </c:pt>
                <c:pt idx="5">
                  <c:v>40338</c:v>
                </c:pt>
                <c:pt idx="6">
                  <c:v>52664</c:v>
                </c:pt>
                <c:pt idx="7">
                  <c:v>55978</c:v>
                </c:pt>
                <c:pt idx="8">
                  <c:v>68820</c:v>
                </c:pt>
                <c:pt idx="9">
                  <c:v>73001</c:v>
                </c:pt>
                <c:pt idx="10">
                  <c:v>69331</c:v>
                </c:pt>
                <c:pt idx="11">
                  <c:v>86337</c:v>
                </c:pt>
                <c:pt idx="12">
                  <c:v>72268</c:v>
                </c:pt>
                <c:pt idx="13">
                  <c:v>59287</c:v>
                </c:pt>
                <c:pt idx="14">
                  <c:v>48379</c:v>
                </c:pt>
                <c:pt idx="15">
                  <c:v>52942</c:v>
                </c:pt>
                <c:pt idx="16">
                  <c:v>55801</c:v>
                </c:pt>
                <c:pt idx="17">
                  <c:v>44962</c:v>
                </c:pt>
                <c:pt idx="18" formatCode="General">
                  <c:v>50255.5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12-4B24-928A-05B644C92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819840"/>
        <c:axId val="1"/>
      </c:lineChart>
      <c:catAx>
        <c:axId val="3408198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4500000" vert="horz"/>
          <a:lstStyle/>
          <a:p>
            <a:pPr>
              <a:defRPr/>
            </a:pPr>
            <a:endParaRPr lang="nl-B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l-BE"/>
          </a:p>
        </c:txPr>
        <c:crossAx val="34081984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% Nieuwkomers  uit Oorlogslanden 1999-2017</a:t>
            </a:r>
          </a:p>
        </c:rich>
      </c:tx>
      <c:layout>
        <c:manualLayout>
          <c:xMode val="edge"/>
          <c:yMode val="edge"/>
          <c:x val="0.14512999977566907"/>
          <c:y val="5.55681106326965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75447922873465"/>
          <c:y val="0.17630082683349163"/>
          <c:w val="0.81219951434405402"/>
          <c:h val="0.61560780517268388"/>
        </c:manualLayout>
      </c:layout>
      <c:lineChart>
        <c:grouping val="standard"/>
        <c:varyColors val="0"/>
        <c:ser>
          <c:idx val="10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Continent!$AC$217:$AU$217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 formatCode="General">
                  <c:v>2017</c:v>
                </c:pt>
              </c:numCache>
            </c:numRef>
          </c:cat>
          <c:val>
            <c:numRef>
              <c:f>'Top-7'!$AI$99:$BA$99</c:f>
              <c:numCache>
                <c:formatCode>0.0%</c:formatCode>
                <c:ptCount val="19"/>
                <c:pt idx="0">
                  <c:v>8.759273821327225E-2</c:v>
                </c:pt>
                <c:pt idx="1">
                  <c:v>9.7005897474671102E-2</c:v>
                </c:pt>
                <c:pt idx="2">
                  <c:v>0.13020800734389018</c:v>
                </c:pt>
                <c:pt idx="3">
                  <c:v>9.5052057111786853E-2</c:v>
                </c:pt>
                <c:pt idx="4">
                  <c:v>8.6695709691398851E-2</c:v>
                </c:pt>
                <c:pt idx="5">
                  <c:v>0.10823716673298846</c:v>
                </c:pt>
                <c:pt idx="6">
                  <c:v>0.13698113825934483</c:v>
                </c:pt>
                <c:pt idx="7">
                  <c:v>0.11815117048426227</c:v>
                </c:pt>
                <c:pt idx="8">
                  <c:v>8.520537019805928E-2</c:v>
                </c:pt>
                <c:pt idx="9">
                  <c:v>8.1147417178531869E-2</c:v>
                </c:pt>
                <c:pt idx="10">
                  <c:v>0.10094015431498411</c:v>
                </c:pt>
                <c:pt idx="11">
                  <c:v>9.9211234688980243E-2</c:v>
                </c:pt>
                <c:pt idx="12">
                  <c:v>9.2293006430868171E-2</c:v>
                </c:pt>
                <c:pt idx="13">
                  <c:v>8.2883440327944924E-2</c:v>
                </c:pt>
                <c:pt idx="14">
                  <c:v>0.10851698975455148</c:v>
                </c:pt>
                <c:pt idx="15">
                  <c:v>0.10896054934697724</c:v>
                </c:pt>
                <c:pt idx="16">
                  <c:v>0.17249714531460858</c:v>
                </c:pt>
                <c:pt idx="17">
                  <c:v>0.29818153437914618</c:v>
                </c:pt>
                <c:pt idx="18">
                  <c:v>0.24603555622233891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3E-4653-A7DC-31287EBC9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819840"/>
        <c:axId val="1"/>
      </c:lineChart>
      <c:catAx>
        <c:axId val="3408198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4500000" vert="horz"/>
          <a:lstStyle/>
          <a:p>
            <a:pPr>
              <a:defRPr/>
            </a:pPr>
            <a:endParaRPr lang="nl-B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l-BE"/>
          </a:p>
        </c:txPr>
        <c:crossAx val="34081984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Nieuwkomers Israël en Palestina 1999-2017</a:t>
            </a:r>
          </a:p>
        </c:rich>
      </c:tx>
      <c:layout>
        <c:manualLayout>
          <c:xMode val="edge"/>
          <c:yMode val="edge"/>
          <c:x val="0.20211005675572605"/>
          <c:y val="5.05328639056069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75447922873465"/>
          <c:y val="0.17630082683349163"/>
          <c:w val="0.81219951434405402"/>
          <c:h val="0.61560780517268388"/>
        </c:manualLayout>
      </c:layout>
      <c:lineChart>
        <c:grouping val="standard"/>
        <c:varyColors val="0"/>
        <c:ser>
          <c:idx val="0"/>
          <c:order val="0"/>
          <c:tx>
            <c:v>Israël</c:v>
          </c:tx>
          <c:marker>
            <c:symbol val="none"/>
          </c:marker>
          <c:val>
            <c:numRef>
              <c:f>'Top-7'!$AI$65:$BA$65</c:f>
              <c:numCache>
                <c:formatCode>#,##0</c:formatCode>
                <c:ptCount val="19"/>
                <c:pt idx="0">
                  <c:v>-3</c:v>
                </c:pt>
                <c:pt idx="1">
                  <c:v>97</c:v>
                </c:pt>
                <c:pt idx="2">
                  <c:v>184</c:v>
                </c:pt>
                <c:pt idx="3">
                  <c:v>171</c:v>
                </c:pt>
                <c:pt idx="4">
                  <c:v>78</c:v>
                </c:pt>
                <c:pt idx="5">
                  <c:v>65</c:v>
                </c:pt>
                <c:pt idx="6">
                  <c:v>61</c:v>
                </c:pt>
                <c:pt idx="7">
                  <c:v>62</c:v>
                </c:pt>
                <c:pt idx="8">
                  <c:v>61</c:v>
                </c:pt>
                <c:pt idx="9">
                  <c:v>54</c:v>
                </c:pt>
                <c:pt idx="10">
                  <c:v>68</c:v>
                </c:pt>
                <c:pt idx="11">
                  <c:v>45</c:v>
                </c:pt>
                <c:pt idx="12">
                  <c:v>79</c:v>
                </c:pt>
                <c:pt idx="13">
                  <c:v>8</c:v>
                </c:pt>
                <c:pt idx="14">
                  <c:v>-35</c:v>
                </c:pt>
                <c:pt idx="15">
                  <c:v>-21</c:v>
                </c:pt>
                <c:pt idx="16">
                  <c:v>-14</c:v>
                </c:pt>
                <c:pt idx="17">
                  <c:v>-59</c:v>
                </c:pt>
                <c:pt idx="18">
                  <c:v>46.5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CD-4245-8D76-404C97CEB45A}"/>
            </c:ext>
          </c:extLst>
        </c:ser>
        <c:ser>
          <c:idx val="1"/>
          <c:order val="1"/>
          <c:tx>
            <c:v>Palestina</c:v>
          </c:tx>
          <c:marker>
            <c:symbol val="none"/>
          </c:marker>
          <c:val>
            <c:numRef>
              <c:f>'Top-7'!$AI$64:$BA$64</c:f>
              <c:numCache>
                <c:formatCode>#,##0</c:formatCode>
                <c:ptCount val="19"/>
                <c:pt idx="0">
                  <c:v>3</c:v>
                </c:pt>
                <c:pt idx="1">
                  <c:v>12</c:v>
                </c:pt>
                <c:pt idx="2">
                  <c:v>15</c:v>
                </c:pt>
                <c:pt idx="3">
                  <c:v>34</c:v>
                </c:pt>
                <c:pt idx="4">
                  <c:v>30</c:v>
                </c:pt>
                <c:pt idx="5">
                  <c:v>15</c:v>
                </c:pt>
                <c:pt idx="6">
                  <c:v>31</c:v>
                </c:pt>
                <c:pt idx="7">
                  <c:v>60</c:v>
                </c:pt>
                <c:pt idx="8">
                  <c:v>55</c:v>
                </c:pt>
                <c:pt idx="9">
                  <c:v>33</c:v>
                </c:pt>
                <c:pt idx="10">
                  <c:v>55</c:v>
                </c:pt>
                <c:pt idx="11">
                  <c:v>105</c:v>
                </c:pt>
                <c:pt idx="12">
                  <c:v>111</c:v>
                </c:pt>
                <c:pt idx="13">
                  <c:v>82</c:v>
                </c:pt>
                <c:pt idx="14">
                  <c:v>16</c:v>
                </c:pt>
                <c:pt idx="15">
                  <c:v>67</c:v>
                </c:pt>
                <c:pt idx="16">
                  <c:v>109</c:v>
                </c:pt>
                <c:pt idx="17">
                  <c:v>481</c:v>
                </c:pt>
                <c:pt idx="18">
                  <c:v>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CD-4245-8D76-404C97CEB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819840"/>
        <c:axId val="1"/>
      </c:lineChart>
      <c:catAx>
        <c:axId val="3408198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4500000" vert="horz"/>
          <a:lstStyle/>
          <a:p>
            <a:pPr>
              <a:defRPr/>
            </a:pPr>
            <a:endParaRPr lang="nl-B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l-BE"/>
          </a:p>
        </c:txPr>
        <c:crossAx val="340819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88738587163784"/>
          <c:y val="0.25176550816344334"/>
          <c:w val="0.19038517621194789"/>
          <c:h val="0.12671614688647301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Top 7 Noord-Afrika zonder Marokko 1999-2017</a:t>
            </a:r>
          </a:p>
        </c:rich>
      </c:tx>
      <c:layout>
        <c:manualLayout>
          <c:xMode val="edge"/>
          <c:yMode val="edge"/>
          <c:x val="0.16908254825634716"/>
          <c:y val="4.06976744186046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38358961617136"/>
          <c:y val="0.17732558139534885"/>
          <c:w val="0.75739688314677356"/>
          <c:h val="0.71511627906976738"/>
        </c:manualLayout>
      </c:layout>
      <c:lineChart>
        <c:grouping val="standard"/>
        <c:varyColors val="0"/>
        <c:ser>
          <c:idx val="2"/>
          <c:order val="0"/>
          <c:tx>
            <c:strRef>
              <c:f>Continent!$AB$205</c:f>
              <c:strCache>
                <c:ptCount val="1"/>
                <c:pt idx="0">
                  <c:v>Algerije</c:v>
                </c:pt>
              </c:strCache>
            </c:strRef>
          </c:tx>
          <c:marker>
            <c:symbol val="none"/>
          </c:marker>
          <c:cat>
            <c:numRef>
              <c:f>Continent!$AC$203:$AU$203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Continent!$AC$205:$AU$205</c:f>
              <c:numCache>
                <c:formatCode>#,##0</c:formatCode>
                <c:ptCount val="19"/>
                <c:pt idx="0">
                  <c:v>416</c:v>
                </c:pt>
                <c:pt idx="1">
                  <c:v>446</c:v>
                </c:pt>
                <c:pt idx="2">
                  <c:v>779</c:v>
                </c:pt>
                <c:pt idx="3">
                  <c:v>882</c:v>
                </c:pt>
                <c:pt idx="4">
                  <c:v>968</c:v>
                </c:pt>
                <c:pt idx="5">
                  <c:v>841</c:v>
                </c:pt>
                <c:pt idx="6">
                  <c:v>804</c:v>
                </c:pt>
                <c:pt idx="7">
                  <c:v>928</c:v>
                </c:pt>
                <c:pt idx="8">
                  <c:v>1042</c:v>
                </c:pt>
                <c:pt idx="9">
                  <c:v>990</c:v>
                </c:pt>
                <c:pt idx="10">
                  <c:v>1292</c:v>
                </c:pt>
                <c:pt idx="11">
                  <c:v>1449</c:v>
                </c:pt>
                <c:pt idx="12">
                  <c:v>1189</c:v>
                </c:pt>
                <c:pt idx="13">
                  <c:v>639</c:v>
                </c:pt>
                <c:pt idx="14">
                  <c:v>383</c:v>
                </c:pt>
                <c:pt idx="15">
                  <c:v>449</c:v>
                </c:pt>
                <c:pt idx="16">
                  <c:v>605</c:v>
                </c:pt>
                <c:pt idx="17">
                  <c:v>432</c:v>
                </c:pt>
                <c:pt idx="18" formatCode="General">
                  <c:v>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46-4CC0-A75C-36FE5E4C50A2}"/>
            </c:ext>
          </c:extLst>
        </c:ser>
        <c:ser>
          <c:idx val="3"/>
          <c:order val="1"/>
          <c:tx>
            <c:strRef>
              <c:f>Continent!$AB$206</c:f>
              <c:strCache>
                <c:ptCount val="1"/>
                <c:pt idx="0">
                  <c:v>Tunesië</c:v>
                </c:pt>
              </c:strCache>
            </c:strRef>
          </c:tx>
          <c:marker>
            <c:symbol val="none"/>
          </c:marker>
          <c:cat>
            <c:numRef>
              <c:f>Continent!$AC$203:$AU$203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Continent!$AC$206:$AU$206</c:f>
              <c:numCache>
                <c:formatCode>#,##0</c:formatCode>
                <c:ptCount val="19"/>
                <c:pt idx="0">
                  <c:v>220</c:v>
                </c:pt>
                <c:pt idx="1">
                  <c:v>315</c:v>
                </c:pt>
                <c:pt idx="2">
                  <c:v>437</c:v>
                </c:pt>
                <c:pt idx="3">
                  <c:v>459</c:v>
                </c:pt>
                <c:pt idx="4">
                  <c:v>446</c:v>
                </c:pt>
                <c:pt idx="5">
                  <c:v>380</c:v>
                </c:pt>
                <c:pt idx="6">
                  <c:v>413</c:v>
                </c:pt>
                <c:pt idx="7">
                  <c:v>459</c:v>
                </c:pt>
                <c:pt idx="8">
                  <c:v>506</c:v>
                </c:pt>
                <c:pt idx="9">
                  <c:v>585</c:v>
                </c:pt>
                <c:pt idx="10">
                  <c:v>537</c:v>
                </c:pt>
                <c:pt idx="11">
                  <c:v>640</c:v>
                </c:pt>
                <c:pt idx="12">
                  <c:v>724</c:v>
                </c:pt>
                <c:pt idx="13">
                  <c:v>672</c:v>
                </c:pt>
                <c:pt idx="14">
                  <c:v>508</c:v>
                </c:pt>
                <c:pt idx="15">
                  <c:v>475</c:v>
                </c:pt>
                <c:pt idx="16">
                  <c:v>559</c:v>
                </c:pt>
                <c:pt idx="17">
                  <c:v>528</c:v>
                </c:pt>
                <c:pt idx="18" formatCode="General">
                  <c:v>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46-4CC0-A75C-36FE5E4C50A2}"/>
            </c:ext>
          </c:extLst>
        </c:ser>
        <c:ser>
          <c:idx val="8"/>
          <c:order val="2"/>
          <c:tx>
            <c:strRef>
              <c:f>Continent!$AB$207</c:f>
              <c:strCache>
                <c:ptCount val="1"/>
                <c:pt idx="0">
                  <c:v>Egypte</c:v>
                </c:pt>
              </c:strCache>
            </c:strRef>
          </c:tx>
          <c:marker>
            <c:symbol val="none"/>
          </c:marker>
          <c:cat>
            <c:numRef>
              <c:f>Continent!$AC$203:$AU$203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Continent!$AC$207:$AU$207</c:f>
              <c:numCache>
                <c:formatCode>#,##0</c:formatCode>
                <c:ptCount val="19"/>
                <c:pt idx="0">
                  <c:v>73</c:v>
                </c:pt>
                <c:pt idx="1">
                  <c:v>132</c:v>
                </c:pt>
                <c:pt idx="2">
                  <c:v>127</c:v>
                </c:pt>
                <c:pt idx="3">
                  <c:v>153</c:v>
                </c:pt>
                <c:pt idx="4">
                  <c:v>111</c:v>
                </c:pt>
                <c:pt idx="5">
                  <c:v>147</c:v>
                </c:pt>
                <c:pt idx="6">
                  <c:v>129</c:v>
                </c:pt>
                <c:pt idx="7">
                  <c:v>145</c:v>
                </c:pt>
                <c:pt idx="8">
                  <c:v>174</c:v>
                </c:pt>
                <c:pt idx="9">
                  <c:v>211</c:v>
                </c:pt>
                <c:pt idx="10">
                  <c:v>252</c:v>
                </c:pt>
                <c:pt idx="11">
                  <c:v>280</c:v>
                </c:pt>
                <c:pt idx="12">
                  <c:v>272</c:v>
                </c:pt>
                <c:pt idx="13">
                  <c:v>138</c:v>
                </c:pt>
                <c:pt idx="14">
                  <c:v>134</c:v>
                </c:pt>
                <c:pt idx="15">
                  <c:v>161</c:v>
                </c:pt>
                <c:pt idx="16">
                  <c:v>189</c:v>
                </c:pt>
                <c:pt idx="17">
                  <c:v>197</c:v>
                </c:pt>
                <c:pt idx="18" formatCode="General">
                  <c:v>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46-4CC0-A75C-36FE5E4C50A2}"/>
            </c:ext>
          </c:extLst>
        </c:ser>
        <c:ser>
          <c:idx val="1"/>
          <c:order val="3"/>
          <c:tx>
            <c:strRef>
              <c:f>Continent!$AB$208</c:f>
              <c:strCache>
                <c:ptCount val="1"/>
                <c:pt idx="0">
                  <c:v>Mauritanië</c:v>
                </c:pt>
              </c:strCache>
            </c:strRef>
          </c:tx>
          <c:marker>
            <c:symbol val="none"/>
          </c:marker>
          <c:cat>
            <c:numRef>
              <c:f>Continent!$AC$203:$AU$203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Continent!$AC$208:$AU$208</c:f>
              <c:numCache>
                <c:formatCode>#,##0</c:formatCode>
                <c:ptCount val="19"/>
                <c:pt idx="0">
                  <c:v>22</c:v>
                </c:pt>
                <c:pt idx="1">
                  <c:v>21</c:v>
                </c:pt>
                <c:pt idx="2">
                  <c:v>72</c:v>
                </c:pt>
                <c:pt idx="3">
                  <c:v>93</c:v>
                </c:pt>
                <c:pt idx="4">
                  <c:v>23</c:v>
                </c:pt>
                <c:pt idx="5">
                  <c:v>37</c:v>
                </c:pt>
                <c:pt idx="6">
                  <c:v>176</c:v>
                </c:pt>
                <c:pt idx="7">
                  <c:v>191</c:v>
                </c:pt>
                <c:pt idx="8">
                  <c:v>160</c:v>
                </c:pt>
                <c:pt idx="9">
                  <c:v>192</c:v>
                </c:pt>
                <c:pt idx="10">
                  <c:v>197</c:v>
                </c:pt>
                <c:pt idx="11">
                  <c:v>192</c:v>
                </c:pt>
                <c:pt idx="12">
                  <c:v>134</c:v>
                </c:pt>
                <c:pt idx="13">
                  <c:v>49</c:v>
                </c:pt>
                <c:pt idx="14">
                  <c:v>74</c:v>
                </c:pt>
                <c:pt idx="15">
                  <c:v>106</c:v>
                </c:pt>
                <c:pt idx="16">
                  <c:v>96</c:v>
                </c:pt>
                <c:pt idx="17">
                  <c:v>61</c:v>
                </c:pt>
                <c:pt idx="18" formatCode="General">
                  <c:v>-180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46-4CC0-A75C-36FE5E4C50A2}"/>
            </c:ext>
          </c:extLst>
        </c:ser>
        <c:ser>
          <c:idx val="4"/>
          <c:order val="4"/>
          <c:tx>
            <c:strRef>
              <c:f>Continent!$AB$209</c:f>
              <c:strCache>
                <c:ptCount val="1"/>
                <c:pt idx="0">
                  <c:v>Libië</c:v>
                </c:pt>
              </c:strCache>
            </c:strRef>
          </c:tx>
          <c:marker>
            <c:symbol val="none"/>
          </c:marker>
          <c:cat>
            <c:numRef>
              <c:f>Continent!$AC$203:$AU$203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Continent!$AC$209:$AU$209</c:f>
              <c:numCache>
                <c:formatCode>#,##0</c:formatCode>
                <c:ptCount val="19"/>
                <c:pt idx="0">
                  <c:v>21</c:v>
                </c:pt>
                <c:pt idx="1">
                  <c:v>2</c:v>
                </c:pt>
                <c:pt idx="2">
                  <c:v>-1</c:v>
                </c:pt>
                <c:pt idx="3">
                  <c:v>-6</c:v>
                </c:pt>
                <c:pt idx="4">
                  <c:v>9</c:v>
                </c:pt>
                <c:pt idx="5">
                  <c:v>18</c:v>
                </c:pt>
                <c:pt idx="6">
                  <c:v>-4</c:v>
                </c:pt>
                <c:pt idx="7">
                  <c:v>-6</c:v>
                </c:pt>
                <c:pt idx="8">
                  <c:v>27</c:v>
                </c:pt>
                <c:pt idx="9">
                  <c:v>44</c:v>
                </c:pt>
                <c:pt idx="10">
                  <c:v>11</c:v>
                </c:pt>
                <c:pt idx="11">
                  <c:v>0</c:v>
                </c:pt>
                <c:pt idx="12">
                  <c:v>-7</c:v>
                </c:pt>
                <c:pt idx="13">
                  <c:v>-5</c:v>
                </c:pt>
                <c:pt idx="14">
                  <c:v>-16</c:v>
                </c:pt>
                <c:pt idx="15">
                  <c:v>20</c:v>
                </c:pt>
                <c:pt idx="16">
                  <c:v>63</c:v>
                </c:pt>
                <c:pt idx="17">
                  <c:v>65</c:v>
                </c:pt>
                <c:pt idx="18" formatCode="General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46-4CC0-A75C-36FE5E4C5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324704"/>
        <c:axId val="1"/>
      </c:lineChart>
      <c:catAx>
        <c:axId val="3723247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4500000" vert="horz"/>
          <a:lstStyle/>
          <a:p>
            <a:pPr>
              <a:defRPr/>
            </a:pPr>
            <a:endParaRPr lang="nl-B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l-BE"/>
          </a:p>
        </c:txPr>
        <c:crossAx val="372324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532525129131189"/>
          <c:y val="0.15395764698552147"/>
          <c:w val="0.2346056131685057"/>
          <c:h val="0.27397446980848461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Top tien Azië zonder Syrië, Irak, Afgh. 1999-2017</a:t>
            </a:r>
          </a:p>
        </c:rich>
      </c:tx>
      <c:layout>
        <c:manualLayout>
          <c:xMode val="edge"/>
          <c:yMode val="edge"/>
          <c:x val="0.17307713338717276"/>
          <c:y val="4.03458213256484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79499092590228"/>
          <c:y val="0.17579287825518589"/>
          <c:w val="0.66666731875230723"/>
          <c:h val="0.6051885972719514"/>
        </c:manualLayout>
      </c:layout>
      <c:lineChart>
        <c:grouping val="standard"/>
        <c:varyColors val="0"/>
        <c:ser>
          <c:idx val="0"/>
          <c:order val="0"/>
          <c:tx>
            <c:strRef>
              <c:f>Continent!$AB$218</c:f>
              <c:strCache>
                <c:ptCount val="1"/>
                <c:pt idx="0">
                  <c:v>India</c:v>
                </c:pt>
              </c:strCache>
            </c:strRef>
          </c:tx>
          <c:marker>
            <c:symbol val="none"/>
          </c:marker>
          <c:cat>
            <c:numRef>
              <c:f>Continent!$AC$217:$AU$217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 formatCode="General">
                  <c:v>2017</c:v>
                </c:pt>
              </c:numCache>
            </c:numRef>
          </c:cat>
          <c:val>
            <c:numRef>
              <c:f>Continent!$AC$218:$AU$218</c:f>
              <c:numCache>
                <c:formatCode>#,##0</c:formatCode>
                <c:ptCount val="19"/>
                <c:pt idx="0">
                  <c:v>319</c:v>
                </c:pt>
                <c:pt idx="1">
                  <c:v>420</c:v>
                </c:pt>
                <c:pt idx="2">
                  <c:v>743</c:v>
                </c:pt>
                <c:pt idx="3">
                  <c:v>813</c:v>
                </c:pt>
                <c:pt idx="4">
                  <c:v>711</c:v>
                </c:pt>
                <c:pt idx="5">
                  <c:v>656</c:v>
                </c:pt>
                <c:pt idx="6">
                  <c:v>841</c:v>
                </c:pt>
                <c:pt idx="7">
                  <c:v>742</c:v>
                </c:pt>
                <c:pt idx="8">
                  <c:v>813</c:v>
                </c:pt>
                <c:pt idx="9">
                  <c:v>1004</c:v>
                </c:pt>
                <c:pt idx="10">
                  <c:v>639</c:v>
                </c:pt>
                <c:pt idx="11">
                  <c:v>1188</c:v>
                </c:pt>
                <c:pt idx="12">
                  <c:v>1009</c:v>
                </c:pt>
                <c:pt idx="13">
                  <c:v>771</c:v>
                </c:pt>
                <c:pt idx="14">
                  <c:v>1055</c:v>
                </c:pt>
                <c:pt idx="15">
                  <c:v>966</c:v>
                </c:pt>
                <c:pt idx="16">
                  <c:v>1096</c:v>
                </c:pt>
                <c:pt idx="17">
                  <c:v>1006</c:v>
                </c:pt>
                <c:pt idx="18" formatCode="General">
                  <c:v>1965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9D-4E76-B6CA-04E86CB72CB5}"/>
            </c:ext>
          </c:extLst>
        </c:ser>
        <c:ser>
          <c:idx val="1"/>
          <c:order val="1"/>
          <c:tx>
            <c:strRef>
              <c:f>Continent!$AB$219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cat>
            <c:numRef>
              <c:f>Continent!$AC$217:$AU$217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 formatCode="General">
                  <c:v>2017</c:v>
                </c:pt>
              </c:numCache>
            </c:numRef>
          </c:cat>
          <c:val>
            <c:numRef>
              <c:f>Continent!$AC$219:$AU$219</c:f>
              <c:numCache>
                <c:formatCode>#,##0</c:formatCode>
                <c:ptCount val="19"/>
                <c:pt idx="0">
                  <c:v>298</c:v>
                </c:pt>
                <c:pt idx="1">
                  <c:v>490</c:v>
                </c:pt>
                <c:pt idx="2">
                  <c:v>975</c:v>
                </c:pt>
                <c:pt idx="3">
                  <c:v>1822</c:v>
                </c:pt>
                <c:pt idx="4">
                  <c:v>1129</c:v>
                </c:pt>
                <c:pt idx="5">
                  <c:v>681</c:v>
                </c:pt>
                <c:pt idx="6">
                  <c:v>468</c:v>
                </c:pt>
                <c:pt idx="7">
                  <c:v>749</c:v>
                </c:pt>
                <c:pt idx="8">
                  <c:v>570</c:v>
                </c:pt>
                <c:pt idx="9">
                  <c:v>482</c:v>
                </c:pt>
                <c:pt idx="10">
                  <c:v>674</c:v>
                </c:pt>
                <c:pt idx="11">
                  <c:v>1176</c:v>
                </c:pt>
                <c:pt idx="12">
                  <c:v>853</c:v>
                </c:pt>
                <c:pt idx="13">
                  <c:v>722</c:v>
                </c:pt>
                <c:pt idx="14">
                  <c:v>691</c:v>
                </c:pt>
                <c:pt idx="15">
                  <c:v>661</c:v>
                </c:pt>
                <c:pt idx="16">
                  <c:v>742</c:v>
                </c:pt>
                <c:pt idx="17">
                  <c:v>682</c:v>
                </c:pt>
                <c:pt idx="18" formatCode="General">
                  <c:v>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9D-4E76-B6CA-04E86CB72CB5}"/>
            </c:ext>
          </c:extLst>
        </c:ser>
        <c:ser>
          <c:idx val="2"/>
          <c:order val="2"/>
          <c:tx>
            <c:strRef>
              <c:f>Continent!$AB$220</c:f>
              <c:strCache>
                <c:ptCount val="1"/>
                <c:pt idx="0">
                  <c:v>Pakistan</c:v>
                </c:pt>
              </c:strCache>
            </c:strRef>
          </c:tx>
          <c:marker>
            <c:symbol val="none"/>
          </c:marker>
          <c:cat>
            <c:numRef>
              <c:f>Continent!$AC$217:$AU$217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 formatCode="General">
                  <c:v>2017</c:v>
                </c:pt>
              </c:numCache>
            </c:numRef>
          </c:cat>
          <c:val>
            <c:numRef>
              <c:f>Continent!$AC$220:$AU$220</c:f>
              <c:numCache>
                <c:formatCode>#,##0</c:formatCode>
                <c:ptCount val="19"/>
                <c:pt idx="0">
                  <c:v>261</c:v>
                </c:pt>
                <c:pt idx="1">
                  <c:v>188</c:v>
                </c:pt>
                <c:pt idx="2">
                  <c:v>528</c:v>
                </c:pt>
                <c:pt idx="3">
                  <c:v>727</c:v>
                </c:pt>
                <c:pt idx="4">
                  <c:v>500</c:v>
                </c:pt>
                <c:pt idx="5">
                  <c:v>626</c:v>
                </c:pt>
                <c:pt idx="6">
                  <c:v>834</c:v>
                </c:pt>
                <c:pt idx="7">
                  <c:v>679</c:v>
                </c:pt>
                <c:pt idx="8">
                  <c:v>629</c:v>
                </c:pt>
                <c:pt idx="9">
                  <c:v>512</c:v>
                </c:pt>
                <c:pt idx="10">
                  <c:v>705</c:v>
                </c:pt>
                <c:pt idx="11">
                  <c:v>919</c:v>
                </c:pt>
                <c:pt idx="12">
                  <c:v>859</c:v>
                </c:pt>
                <c:pt idx="13">
                  <c:v>562</c:v>
                </c:pt>
                <c:pt idx="14">
                  <c:v>341</c:v>
                </c:pt>
                <c:pt idx="15">
                  <c:v>458</c:v>
                </c:pt>
                <c:pt idx="16">
                  <c:v>619</c:v>
                </c:pt>
                <c:pt idx="17">
                  <c:v>435</c:v>
                </c:pt>
                <c:pt idx="18" formatCode="General">
                  <c:v>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9D-4E76-B6CA-04E86CB72CB5}"/>
            </c:ext>
          </c:extLst>
        </c:ser>
        <c:ser>
          <c:idx val="3"/>
          <c:order val="3"/>
          <c:tx>
            <c:strRef>
              <c:f>Continent!$AB$221</c:f>
              <c:strCache>
                <c:ptCount val="1"/>
                <c:pt idx="0">
                  <c:v>Armenië</c:v>
                </c:pt>
              </c:strCache>
            </c:strRef>
          </c:tx>
          <c:marker>
            <c:symbol val="none"/>
          </c:marker>
          <c:cat>
            <c:numRef>
              <c:f>Continent!$AC$217:$AU$217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 formatCode="General">
                  <c:v>2017</c:v>
                </c:pt>
              </c:numCache>
            </c:numRef>
          </c:cat>
          <c:val>
            <c:numRef>
              <c:f>Continent!$AC$221:$AU$221</c:f>
              <c:numCache>
                <c:formatCode>#,##0</c:formatCode>
                <c:ptCount val="19"/>
                <c:pt idx="0">
                  <c:v>204</c:v>
                </c:pt>
                <c:pt idx="1">
                  <c:v>166</c:v>
                </c:pt>
                <c:pt idx="2">
                  <c:v>632</c:v>
                </c:pt>
                <c:pt idx="3">
                  <c:v>432</c:v>
                </c:pt>
                <c:pt idx="4">
                  <c:v>244</c:v>
                </c:pt>
                <c:pt idx="5">
                  <c:v>372</c:v>
                </c:pt>
                <c:pt idx="6">
                  <c:v>718</c:v>
                </c:pt>
                <c:pt idx="7">
                  <c:v>566</c:v>
                </c:pt>
                <c:pt idx="8">
                  <c:v>921</c:v>
                </c:pt>
                <c:pt idx="9">
                  <c:v>1218</c:v>
                </c:pt>
                <c:pt idx="10">
                  <c:v>1572</c:v>
                </c:pt>
                <c:pt idx="11">
                  <c:v>2134</c:v>
                </c:pt>
                <c:pt idx="12">
                  <c:v>449</c:v>
                </c:pt>
                <c:pt idx="13">
                  <c:v>28</c:v>
                </c:pt>
                <c:pt idx="14">
                  <c:v>42</c:v>
                </c:pt>
                <c:pt idx="15">
                  <c:v>59</c:v>
                </c:pt>
                <c:pt idx="16">
                  <c:v>237</c:v>
                </c:pt>
                <c:pt idx="17">
                  <c:v>253</c:v>
                </c:pt>
                <c:pt idx="18" formatCode="General">
                  <c:v>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9D-4E76-B6CA-04E86CB72CB5}"/>
            </c:ext>
          </c:extLst>
        </c:ser>
        <c:ser>
          <c:idx val="4"/>
          <c:order val="4"/>
          <c:tx>
            <c:strRef>
              <c:f>Continent!$AB$222</c:f>
              <c:strCache>
                <c:ptCount val="1"/>
                <c:pt idx="0">
                  <c:v>Iran</c:v>
                </c:pt>
              </c:strCache>
            </c:strRef>
          </c:tx>
          <c:marker>
            <c:symbol val="none"/>
          </c:marker>
          <c:cat>
            <c:numRef>
              <c:f>Continent!$AC$217:$AU$217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 formatCode="General">
                  <c:v>2017</c:v>
                </c:pt>
              </c:numCache>
            </c:numRef>
          </c:cat>
          <c:val>
            <c:numRef>
              <c:f>Continent!$AC$222:$AU$222</c:f>
              <c:numCache>
                <c:formatCode>#,##0</c:formatCode>
                <c:ptCount val="19"/>
                <c:pt idx="0">
                  <c:v>73</c:v>
                </c:pt>
                <c:pt idx="1">
                  <c:v>112</c:v>
                </c:pt>
                <c:pt idx="2">
                  <c:v>139</c:v>
                </c:pt>
                <c:pt idx="3">
                  <c:v>170</c:v>
                </c:pt>
                <c:pt idx="4">
                  <c:v>250</c:v>
                </c:pt>
                <c:pt idx="5">
                  <c:v>312</c:v>
                </c:pt>
                <c:pt idx="6">
                  <c:v>867</c:v>
                </c:pt>
                <c:pt idx="7">
                  <c:v>1218</c:v>
                </c:pt>
                <c:pt idx="8">
                  <c:v>737</c:v>
                </c:pt>
                <c:pt idx="9">
                  <c:v>573</c:v>
                </c:pt>
                <c:pt idx="10">
                  <c:v>846</c:v>
                </c:pt>
                <c:pt idx="11">
                  <c:v>769</c:v>
                </c:pt>
                <c:pt idx="12">
                  <c:v>342</c:v>
                </c:pt>
                <c:pt idx="13">
                  <c:v>227</c:v>
                </c:pt>
                <c:pt idx="14">
                  <c:v>287</c:v>
                </c:pt>
                <c:pt idx="15">
                  <c:v>390</c:v>
                </c:pt>
                <c:pt idx="16">
                  <c:v>436</c:v>
                </c:pt>
                <c:pt idx="17">
                  <c:v>204</c:v>
                </c:pt>
                <c:pt idx="18" formatCode="General">
                  <c:v>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9D-4E76-B6CA-04E86CB72CB5}"/>
            </c:ext>
          </c:extLst>
        </c:ser>
        <c:ser>
          <c:idx val="5"/>
          <c:order val="5"/>
          <c:tx>
            <c:strRef>
              <c:f>Continent!$AB$223</c:f>
              <c:strCache>
                <c:ptCount val="1"/>
                <c:pt idx="0">
                  <c:v>Filipijnen</c:v>
                </c:pt>
              </c:strCache>
            </c:strRef>
          </c:tx>
          <c:marker>
            <c:symbol val="none"/>
          </c:marker>
          <c:cat>
            <c:numRef>
              <c:f>Continent!$AC$217:$AU$217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 formatCode="General">
                  <c:v>2017</c:v>
                </c:pt>
              </c:numCache>
            </c:numRef>
          </c:cat>
          <c:val>
            <c:numRef>
              <c:f>Continent!$AC$223:$AU$223</c:f>
              <c:numCache>
                <c:formatCode>#,##0</c:formatCode>
                <c:ptCount val="19"/>
                <c:pt idx="0">
                  <c:v>267</c:v>
                </c:pt>
                <c:pt idx="1">
                  <c:v>308</c:v>
                </c:pt>
                <c:pt idx="2">
                  <c:v>532</c:v>
                </c:pt>
                <c:pt idx="3">
                  <c:v>486</c:v>
                </c:pt>
                <c:pt idx="4">
                  <c:v>314</c:v>
                </c:pt>
                <c:pt idx="5">
                  <c:v>261</c:v>
                </c:pt>
                <c:pt idx="6">
                  <c:v>279</c:v>
                </c:pt>
                <c:pt idx="7">
                  <c:v>353</c:v>
                </c:pt>
                <c:pt idx="8">
                  <c:v>340</c:v>
                </c:pt>
                <c:pt idx="9">
                  <c:v>352</c:v>
                </c:pt>
                <c:pt idx="10">
                  <c:v>373</c:v>
                </c:pt>
                <c:pt idx="11">
                  <c:v>492</c:v>
                </c:pt>
                <c:pt idx="12">
                  <c:v>543</c:v>
                </c:pt>
                <c:pt idx="13">
                  <c:v>425</c:v>
                </c:pt>
                <c:pt idx="14">
                  <c:v>305</c:v>
                </c:pt>
                <c:pt idx="15">
                  <c:v>341</c:v>
                </c:pt>
                <c:pt idx="16">
                  <c:v>292</c:v>
                </c:pt>
                <c:pt idx="17">
                  <c:v>330</c:v>
                </c:pt>
                <c:pt idx="18" formatCode="General">
                  <c:v>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69D-4E76-B6CA-04E86CB72CB5}"/>
            </c:ext>
          </c:extLst>
        </c:ser>
        <c:ser>
          <c:idx val="6"/>
          <c:order val="6"/>
          <c:tx>
            <c:strRef>
              <c:f>Continent!$AB$224</c:f>
              <c:strCache>
                <c:ptCount val="1"/>
                <c:pt idx="0">
                  <c:v>Thaïland</c:v>
                </c:pt>
              </c:strCache>
            </c:strRef>
          </c:tx>
          <c:marker>
            <c:symbol val="none"/>
          </c:marker>
          <c:cat>
            <c:numRef>
              <c:f>Continent!$AC$217:$AU$217</c:f>
              <c:numCache>
                <c:formatCode>0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 formatCode="General">
                  <c:v>2017</c:v>
                </c:pt>
              </c:numCache>
            </c:numRef>
          </c:cat>
          <c:val>
            <c:numRef>
              <c:f>Continent!$AC$224:$AU$224</c:f>
              <c:numCache>
                <c:formatCode>#,##0</c:formatCode>
                <c:ptCount val="19"/>
                <c:pt idx="0">
                  <c:v>259</c:v>
                </c:pt>
                <c:pt idx="1">
                  <c:v>296</c:v>
                </c:pt>
                <c:pt idx="2">
                  <c:v>370</c:v>
                </c:pt>
                <c:pt idx="3">
                  <c:v>377</c:v>
                </c:pt>
                <c:pt idx="4">
                  <c:v>425</c:v>
                </c:pt>
                <c:pt idx="5">
                  <c:v>415</c:v>
                </c:pt>
                <c:pt idx="6">
                  <c:v>415</c:v>
                </c:pt>
                <c:pt idx="7">
                  <c:v>416</c:v>
                </c:pt>
                <c:pt idx="8">
                  <c:v>419</c:v>
                </c:pt>
                <c:pt idx="9">
                  <c:v>406</c:v>
                </c:pt>
                <c:pt idx="10">
                  <c:v>426</c:v>
                </c:pt>
                <c:pt idx="11">
                  <c:v>468</c:v>
                </c:pt>
                <c:pt idx="12">
                  <c:v>353</c:v>
                </c:pt>
                <c:pt idx="13">
                  <c:v>221</c:v>
                </c:pt>
                <c:pt idx="14">
                  <c:v>223</c:v>
                </c:pt>
                <c:pt idx="15">
                  <c:v>183</c:v>
                </c:pt>
                <c:pt idx="16">
                  <c:v>323</c:v>
                </c:pt>
                <c:pt idx="17">
                  <c:v>178</c:v>
                </c:pt>
                <c:pt idx="18" formatCode="General">
                  <c:v>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69D-4E76-B6CA-04E86CB72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325032"/>
        <c:axId val="1"/>
      </c:lineChart>
      <c:catAx>
        <c:axId val="3723250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4500000" vert="horz"/>
          <a:lstStyle/>
          <a:p>
            <a:pPr>
              <a:defRPr/>
            </a:pPr>
            <a:endParaRPr lang="nl-B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l-BE"/>
          </a:p>
        </c:txPr>
        <c:crossAx val="372325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006494380510128"/>
          <c:y val="0.29971257195156081"/>
          <c:w val="0.19711559492563424"/>
          <c:h val="0.4283758777940368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Nieuwkomers Europees, Niet-Europees 1999-2017</a:t>
            </a:r>
          </a:p>
        </c:rich>
      </c:tx>
      <c:layout>
        <c:manualLayout>
          <c:xMode val="edge"/>
          <c:yMode val="edge"/>
          <c:x val="0.14009704100997036"/>
          <c:y val="4.06976744186046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38358961617136"/>
          <c:y val="0.17732558139534885"/>
          <c:w val="0.79227271172574087"/>
          <c:h val="0.65988372093023251"/>
        </c:manualLayout>
      </c:layout>
      <c:lineChart>
        <c:grouping val="standard"/>
        <c:varyColors val="0"/>
        <c:ser>
          <c:idx val="6"/>
          <c:order val="0"/>
          <c:tx>
            <c:v>Europees</c:v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Landen!$BR$203:$CJ$203</c:f>
            </c:multiLvlStrRef>
          </c:cat>
          <c:val>
            <c:numRef>
              <c:f>Continent!$AC$116:$AU$116</c:f>
              <c:numCache>
                <c:formatCode>#,##0</c:formatCode>
                <c:ptCount val="19"/>
                <c:pt idx="0">
                  <c:v>11029</c:v>
                </c:pt>
                <c:pt idx="1">
                  <c:v>6666</c:v>
                </c:pt>
                <c:pt idx="2">
                  <c:v>15877</c:v>
                </c:pt>
                <c:pt idx="3">
                  <c:v>17028</c:v>
                </c:pt>
                <c:pt idx="4">
                  <c:v>15663</c:v>
                </c:pt>
                <c:pt idx="5">
                  <c:v>18459</c:v>
                </c:pt>
                <c:pt idx="6">
                  <c:v>29408</c:v>
                </c:pt>
                <c:pt idx="7">
                  <c:v>30757</c:v>
                </c:pt>
                <c:pt idx="8">
                  <c:v>40332</c:v>
                </c:pt>
                <c:pt idx="9">
                  <c:v>43653</c:v>
                </c:pt>
                <c:pt idx="10">
                  <c:v>37726</c:v>
                </c:pt>
                <c:pt idx="11">
                  <c:v>48323</c:v>
                </c:pt>
                <c:pt idx="12">
                  <c:v>42442</c:v>
                </c:pt>
                <c:pt idx="13">
                  <c:v>38705</c:v>
                </c:pt>
                <c:pt idx="14">
                  <c:v>30855</c:v>
                </c:pt>
                <c:pt idx="15">
                  <c:v>34908</c:v>
                </c:pt>
                <c:pt idx="16">
                  <c:v>34592</c:v>
                </c:pt>
                <c:pt idx="17">
                  <c:v>26402</c:v>
                </c:pt>
                <c:pt idx="18">
                  <c:v>26268.5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7C-4515-A217-41F158F3536B}"/>
            </c:ext>
          </c:extLst>
        </c:ser>
        <c:ser>
          <c:idx val="0"/>
          <c:order val="1"/>
          <c:tx>
            <c:v>Niet-Europees</c:v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multiLvlStrRef>
              <c:f>Landen!$BR$203:$CJ$203</c:f>
            </c:multiLvlStrRef>
          </c:cat>
          <c:val>
            <c:numRef>
              <c:f>Continent!$AC$119:$AU$119</c:f>
              <c:numCache>
                <c:formatCode>#,##0</c:formatCode>
                <c:ptCount val="19"/>
                <c:pt idx="0">
                  <c:v>18220</c:v>
                </c:pt>
                <c:pt idx="1">
                  <c:v>19786</c:v>
                </c:pt>
                <c:pt idx="2">
                  <c:v>32054</c:v>
                </c:pt>
                <c:pt idx="3">
                  <c:v>32629</c:v>
                </c:pt>
                <c:pt idx="4">
                  <c:v>28180</c:v>
                </c:pt>
                <c:pt idx="5">
                  <c:v>26775</c:v>
                </c:pt>
                <c:pt idx="6">
                  <c:v>31615</c:v>
                </c:pt>
                <c:pt idx="7">
                  <c:v>32721</c:v>
                </c:pt>
                <c:pt idx="8">
                  <c:v>34898</c:v>
                </c:pt>
                <c:pt idx="9">
                  <c:v>35795</c:v>
                </c:pt>
                <c:pt idx="10">
                  <c:v>39389</c:v>
                </c:pt>
                <c:pt idx="11">
                  <c:v>47523</c:v>
                </c:pt>
                <c:pt idx="12">
                  <c:v>37174</c:v>
                </c:pt>
                <c:pt idx="13">
                  <c:v>25940</c:v>
                </c:pt>
                <c:pt idx="14">
                  <c:v>23413</c:v>
                </c:pt>
                <c:pt idx="15">
                  <c:v>24508</c:v>
                </c:pt>
                <c:pt idx="16">
                  <c:v>32841</c:v>
                </c:pt>
                <c:pt idx="17">
                  <c:v>37663</c:v>
                </c:pt>
                <c:pt idx="18">
                  <c:v>40386.5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7C-4515-A217-41F158F35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325688"/>
        <c:axId val="1"/>
      </c:lineChart>
      <c:catAx>
        <c:axId val="3723256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4500000" vert="horz"/>
          <a:lstStyle/>
          <a:p>
            <a:pPr>
              <a:defRPr/>
            </a:pPr>
            <a:endParaRPr lang="nl-B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l-BE"/>
          </a:p>
        </c:txPr>
        <c:crossAx val="372325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817044928207501"/>
          <c:y val="0.69748068991376078"/>
          <c:w val="0.28180153951344317"/>
          <c:h val="0.1279069767441860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1</xdr:row>
      <xdr:rowOff>76200</xdr:rowOff>
    </xdr:from>
    <xdr:to>
      <xdr:col>7</xdr:col>
      <xdr:colOff>266700</xdr:colOff>
      <xdr:row>16</xdr:row>
      <xdr:rowOff>129540</xdr:rowOff>
    </xdr:to>
    <xdr:graphicFrame macro="">
      <xdr:nvGraphicFramePr>
        <xdr:cNvPr id="32020" name="Grafie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350520</xdr:colOff>
      <xdr:row>1</xdr:row>
      <xdr:rowOff>68580</xdr:rowOff>
    </xdr:from>
    <xdr:to>
      <xdr:col>14</xdr:col>
      <xdr:colOff>434340</xdr:colOff>
      <xdr:row>16</xdr:row>
      <xdr:rowOff>76200</xdr:rowOff>
    </xdr:to>
    <xdr:graphicFrame macro="">
      <xdr:nvGraphicFramePr>
        <xdr:cNvPr id="8" name="Grafie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563880</xdr:colOff>
      <xdr:row>1</xdr:row>
      <xdr:rowOff>68580</xdr:rowOff>
    </xdr:from>
    <xdr:to>
      <xdr:col>22</xdr:col>
      <xdr:colOff>22860</xdr:colOff>
      <xdr:row>16</xdr:row>
      <xdr:rowOff>76200</xdr:rowOff>
    </xdr:to>
    <xdr:graphicFrame macro="">
      <xdr:nvGraphicFramePr>
        <xdr:cNvPr id="9" name="Grafie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152400</xdr:colOff>
      <xdr:row>17</xdr:row>
      <xdr:rowOff>152400</xdr:rowOff>
    </xdr:from>
    <xdr:to>
      <xdr:col>7</xdr:col>
      <xdr:colOff>236220</xdr:colOff>
      <xdr:row>32</xdr:row>
      <xdr:rowOff>160020</xdr:rowOff>
    </xdr:to>
    <xdr:graphicFrame macro="">
      <xdr:nvGraphicFramePr>
        <xdr:cNvPr id="11" name="Grafie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350520</xdr:colOff>
      <xdr:row>18</xdr:row>
      <xdr:rowOff>15240</xdr:rowOff>
    </xdr:from>
    <xdr:to>
      <xdr:col>14</xdr:col>
      <xdr:colOff>434340</xdr:colOff>
      <xdr:row>33</xdr:row>
      <xdr:rowOff>22860</xdr:rowOff>
    </xdr:to>
    <xdr:graphicFrame macro="">
      <xdr:nvGraphicFramePr>
        <xdr:cNvPr id="14" name="Grafie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18</xdr:row>
      <xdr:rowOff>22860</xdr:rowOff>
    </xdr:from>
    <xdr:to>
      <xdr:col>22</xdr:col>
      <xdr:colOff>83820</xdr:colOff>
      <xdr:row>33</xdr:row>
      <xdr:rowOff>30480</xdr:rowOff>
    </xdr:to>
    <xdr:graphicFrame macro="">
      <xdr:nvGraphicFramePr>
        <xdr:cNvPr id="17" name="Grafie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411480</xdr:colOff>
      <xdr:row>18</xdr:row>
      <xdr:rowOff>144780</xdr:rowOff>
    </xdr:from>
    <xdr:to>
      <xdr:col>14</xdr:col>
      <xdr:colOff>556260</xdr:colOff>
      <xdr:row>34</xdr:row>
      <xdr:rowOff>30480</xdr:rowOff>
    </xdr:to>
    <xdr:graphicFrame macro="">
      <xdr:nvGraphicFramePr>
        <xdr:cNvPr id="3304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53340</xdr:colOff>
      <xdr:row>1</xdr:row>
      <xdr:rowOff>68580</xdr:rowOff>
    </xdr:from>
    <xdr:to>
      <xdr:col>22</xdr:col>
      <xdr:colOff>236220</xdr:colOff>
      <xdr:row>16</xdr:row>
      <xdr:rowOff>137160</xdr:rowOff>
    </xdr:to>
    <xdr:graphicFrame macro="">
      <xdr:nvGraphicFramePr>
        <xdr:cNvPr id="33044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106680</xdr:colOff>
      <xdr:row>1</xdr:row>
      <xdr:rowOff>83820</xdr:rowOff>
    </xdr:from>
    <xdr:to>
      <xdr:col>7</xdr:col>
      <xdr:colOff>205740</xdr:colOff>
      <xdr:row>16</xdr:row>
      <xdr:rowOff>106680</xdr:rowOff>
    </xdr:to>
    <xdr:graphicFrame macro="">
      <xdr:nvGraphicFramePr>
        <xdr:cNvPr id="33046" name="Grafiek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381000</xdr:colOff>
      <xdr:row>1</xdr:row>
      <xdr:rowOff>68580</xdr:rowOff>
    </xdr:from>
    <xdr:to>
      <xdr:col>14</xdr:col>
      <xdr:colOff>556260</xdr:colOff>
      <xdr:row>16</xdr:row>
      <xdr:rowOff>144780</xdr:rowOff>
    </xdr:to>
    <xdr:graphicFrame macro="">
      <xdr:nvGraphicFramePr>
        <xdr:cNvPr id="33047" name="Grafiek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45720</xdr:colOff>
      <xdr:row>18</xdr:row>
      <xdr:rowOff>121920</xdr:rowOff>
    </xdr:from>
    <xdr:to>
      <xdr:col>22</xdr:col>
      <xdr:colOff>213360</xdr:colOff>
      <xdr:row>34</xdr:row>
      <xdr:rowOff>38100</xdr:rowOff>
    </xdr:to>
    <xdr:graphicFrame macro="">
      <xdr:nvGraphicFramePr>
        <xdr:cNvPr id="8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106680</xdr:colOff>
      <xdr:row>18</xdr:row>
      <xdr:rowOff>152400</xdr:rowOff>
    </xdr:from>
    <xdr:to>
      <xdr:col>7</xdr:col>
      <xdr:colOff>228600</xdr:colOff>
      <xdr:row>33</xdr:row>
      <xdr:rowOff>144780</xdr:rowOff>
    </xdr:to>
    <xdr:graphicFrame macro="">
      <xdr:nvGraphicFramePr>
        <xdr:cNvPr id="9" name="Grafiek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129540</xdr:rowOff>
    </xdr:from>
    <xdr:to>
      <xdr:col>7</xdr:col>
      <xdr:colOff>342900</xdr:colOff>
      <xdr:row>16</xdr:row>
      <xdr:rowOff>106680</xdr:rowOff>
    </xdr:to>
    <xdr:graphicFrame macro="">
      <xdr:nvGraphicFramePr>
        <xdr:cNvPr id="28950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518160</xdr:colOff>
      <xdr:row>1</xdr:row>
      <xdr:rowOff>144780</xdr:rowOff>
    </xdr:from>
    <xdr:to>
      <xdr:col>15</xdr:col>
      <xdr:colOff>30480</xdr:colOff>
      <xdr:row>16</xdr:row>
      <xdr:rowOff>160020</xdr:rowOff>
    </xdr:to>
    <xdr:graphicFrame macro="">
      <xdr:nvGraphicFramePr>
        <xdr:cNvPr id="9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480060</xdr:colOff>
      <xdr:row>17</xdr:row>
      <xdr:rowOff>152400</xdr:rowOff>
    </xdr:from>
    <xdr:to>
      <xdr:col>15</xdr:col>
      <xdr:colOff>38100</xdr:colOff>
      <xdr:row>33</xdr:row>
      <xdr:rowOff>30480</xdr:rowOff>
    </xdr:to>
    <xdr:graphicFrame macro="">
      <xdr:nvGraphicFramePr>
        <xdr:cNvPr id="11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175260</xdr:colOff>
      <xdr:row>17</xdr:row>
      <xdr:rowOff>160020</xdr:rowOff>
    </xdr:from>
    <xdr:to>
      <xdr:col>7</xdr:col>
      <xdr:colOff>358140</xdr:colOff>
      <xdr:row>33</xdr:row>
      <xdr:rowOff>38100</xdr:rowOff>
    </xdr:to>
    <xdr:graphicFrame macro="">
      <xdr:nvGraphicFramePr>
        <xdr:cNvPr id="1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129540</xdr:colOff>
      <xdr:row>1</xdr:row>
      <xdr:rowOff>160020</xdr:rowOff>
    </xdr:from>
    <xdr:to>
      <xdr:col>21</xdr:col>
      <xdr:colOff>129540</xdr:colOff>
      <xdr:row>17</xdr:row>
      <xdr:rowOff>7620</xdr:rowOff>
    </xdr:to>
    <xdr:graphicFrame macro="">
      <xdr:nvGraphicFramePr>
        <xdr:cNvPr id="6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144780</xdr:colOff>
      <xdr:row>17</xdr:row>
      <xdr:rowOff>160020</xdr:rowOff>
    </xdr:from>
    <xdr:to>
      <xdr:col>21</xdr:col>
      <xdr:colOff>144780</xdr:colOff>
      <xdr:row>33</xdr:row>
      <xdr:rowOff>7620</xdr:rowOff>
    </xdr:to>
    <xdr:graphicFrame macro="">
      <xdr:nvGraphicFramePr>
        <xdr:cNvPr id="8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38100</xdr:rowOff>
    </xdr:from>
    <xdr:to>
      <xdr:col>6</xdr:col>
      <xdr:colOff>274320</xdr:colOff>
      <xdr:row>22</xdr:row>
      <xdr:rowOff>22860</xdr:rowOff>
    </xdr:to>
    <xdr:graphicFrame macro="">
      <xdr:nvGraphicFramePr>
        <xdr:cNvPr id="7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23</xdr:row>
      <xdr:rowOff>45720</xdr:rowOff>
    </xdr:from>
    <xdr:to>
      <xdr:col>6</xdr:col>
      <xdr:colOff>281940</xdr:colOff>
      <xdr:row>41</xdr:row>
      <xdr:rowOff>129540</xdr:rowOff>
    </xdr:to>
    <xdr:graphicFrame macro="">
      <xdr:nvGraphicFramePr>
        <xdr:cNvPr id="8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350520</xdr:colOff>
      <xdr:row>4</xdr:row>
      <xdr:rowOff>53340</xdr:rowOff>
    </xdr:from>
    <xdr:to>
      <xdr:col>13</xdr:col>
      <xdr:colOff>464820</xdr:colOff>
      <xdr:row>22</xdr:row>
      <xdr:rowOff>129540</xdr:rowOff>
    </xdr:to>
    <xdr:graphicFrame macro="">
      <xdr:nvGraphicFramePr>
        <xdr:cNvPr id="11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586740</xdr:colOff>
      <xdr:row>4</xdr:row>
      <xdr:rowOff>60960</xdr:rowOff>
    </xdr:from>
    <xdr:to>
      <xdr:col>20</xdr:col>
      <xdr:colOff>533400</xdr:colOff>
      <xdr:row>22</xdr:row>
      <xdr:rowOff>137160</xdr:rowOff>
    </xdr:to>
    <xdr:graphicFrame macro="">
      <xdr:nvGraphicFramePr>
        <xdr:cNvPr id="12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342900</xdr:colOff>
      <xdr:row>23</xdr:row>
      <xdr:rowOff>60960</xdr:rowOff>
    </xdr:from>
    <xdr:to>
      <xdr:col>13</xdr:col>
      <xdr:colOff>457200</xdr:colOff>
      <xdr:row>42</xdr:row>
      <xdr:rowOff>0</xdr:rowOff>
    </xdr:to>
    <xdr:graphicFrame macro="">
      <xdr:nvGraphicFramePr>
        <xdr:cNvPr id="15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579120</xdr:colOff>
      <xdr:row>23</xdr:row>
      <xdr:rowOff>68580</xdr:rowOff>
    </xdr:from>
    <xdr:to>
      <xdr:col>20</xdr:col>
      <xdr:colOff>525780</xdr:colOff>
      <xdr:row>42</xdr:row>
      <xdr:rowOff>7620</xdr:rowOff>
    </xdr:to>
    <xdr:graphicFrame macro="">
      <xdr:nvGraphicFramePr>
        <xdr:cNvPr id="18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22"/>
  <sheetViews>
    <sheetView topLeftCell="A2" workbookViewId="0">
      <selection activeCell="Q36" sqref="Q36"/>
    </sheetView>
  </sheetViews>
  <sheetFormatPr defaultColWidth="9.109375" defaultRowHeight="13.2" x14ac:dyDescent="0.25"/>
  <cols>
    <col min="1" max="16384" width="9.109375" style="118"/>
  </cols>
  <sheetData>
    <row r="3" spans="3:18" x14ac:dyDescent="0.25">
      <c r="C3" s="133"/>
      <c r="K3" s="133"/>
      <c r="R3" s="133"/>
    </row>
    <row r="22" spans="3:19" x14ac:dyDescent="0.25">
      <c r="C22" s="133"/>
      <c r="K22" s="133"/>
      <c r="S22" s="133"/>
    </row>
  </sheetData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O359"/>
  <sheetViews>
    <sheetView topLeftCell="AA47" workbookViewId="0">
      <selection activeCell="AB244" sqref="AB244:AT247"/>
    </sheetView>
  </sheetViews>
  <sheetFormatPr defaultColWidth="9.109375" defaultRowHeight="13.2" x14ac:dyDescent="0.25"/>
  <cols>
    <col min="1" max="16384" width="9.109375" style="118"/>
  </cols>
  <sheetData>
    <row r="3" spans="3:47" x14ac:dyDescent="0.25">
      <c r="C3" s="133"/>
      <c r="K3" s="133"/>
      <c r="S3" s="133"/>
      <c r="AB3" s="133" t="s">
        <v>247</v>
      </c>
      <c r="AD3" s="133" t="s">
        <v>276</v>
      </c>
    </row>
    <row r="4" spans="3:47" x14ac:dyDescent="0.25">
      <c r="AB4" s="15"/>
      <c r="AC4" s="16">
        <v>1999</v>
      </c>
      <c r="AD4" s="16">
        <v>2000</v>
      </c>
      <c r="AE4" s="16">
        <v>2001</v>
      </c>
      <c r="AF4" s="16">
        <v>2002</v>
      </c>
      <c r="AG4" s="16">
        <v>2003</v>
      </c>
      <c r="AH4" s="16">
        <v>2004</v>
      </c>
      <c r="AI4" s="16">
        <v>2005</v>
      </c>
      <c r="AJ4" s="16">
        <v>2006</v>
      </c>
      <c r="AK4" s="16">
        <v>2007</v>
      </c>
      <c r="AL4" s="16">
        <v>2008</v>
      </c>
      <c r="AM4" s="16">
        <v>2009</v>
      </c>
      <c r="AN4" s="16">
        <v>2010</v>
      </c>
      <c r="AO4" s="16">
        <v>2011</v>
      </c>
      <c r="AP4" s="16">
        <v>2012</v>
      </c>
      <c r="AQ4" s="16">
        <v>2013</v>
      </c>
      <c r="AR4" s="16">
        <v>2014</v>
      </c>
      <c r="AS4" s="16">
        <v>2015</v>
      </c>
      <c r="AT4" s="16">
        <v>2016</v>
      </c>
      <c r="AU4" s="16">
        <v>2017</v>
      </c>
    </row>
    <row r="5" spans="3:47" x14ac:dyDescent="0.25">
      <c r="AB5" s="52" t="s">
        <v>18</v>
      </c>
      <c r="AC5" s="5">
        <v>490</v>
      </c>
      <c r="AD5" s="5">
        <v>460</v>
      </c>
      <c r="AE5" s="5">
        <v>1038</v>
      </c>
      <c r="AF5" s="5">
        <v>1165</v>
      </c>
      <c r="AG5" s="5">
        <v>873</v>
      </c>
      <c r="AH5" s="5">
        <v>1281</v>
      </c>
      <c r="AI5" s="5">
        <v>2297</v>
      </c>
      <c r="AJ5" s="5">
        <v>3084</v>
      </c>
      <c r="AK5" s="5">
        <v>5612</v>
      </c>
      <c r="AL5" s="5">
        <v>6573</v>
      </c>
      <c r="AM5" s="5">
        <v>5342</v>
      </c>
      <c r="AN5" s="5">
        <v>7612</v>
      </c>
      <c r="AO5" s="5">
        <v>9178</v>
      </c>
      <c r="AP5" s="5">
        <v>9261</v>
      </c>
      <c r="AQ5" s="5">
        <v>6937</v>
      </c>
      <c r="AR5" s="5">
        <v>9904</v>
      </c>
      <c r="AS5" s="5">
        <v>9341</v>
      </c>
      <c r="AT5" s="5">
        <v>8287</v>
      </c>
    </row>
    <row r="6" spans="3:47" x14ac:dyDescent="0.25">
      <c r="AB6" s="52" t="s">
        <v>22</v>
      </c>
      <c r="AC6" s="5">
        <v>1784</v>
      </c>
      <c r="AD6" s="5">
        <v>3542</v>
      </c>
      <c r="AE6" s="5">
        <v>4349</v>
      </c>
      <c r="AF6" s="5">
        <v>4728</v>
      </c>
      <c r="AG6" s="5">
        <v>4579</v>
      </c>
      <c r="AH6" s="5">
        <v>4943</v>
      </c>
      <c r="AI6" s="5">
        <v>6186</v>
      </c>
      <c r="AJ6" s="5">
        <v>7170</v>
      </c>
      <c r="AK6" s="5">
        <v>7152</v>
      </c>
      <c r="AL6" s="5">
        <v>7459</v>
      </c>
      <c r="AM6" s="5">
        <v>3914</v>
      </c>
      <c r="AN6" s="5">
        <v>4885</v>
      </c>
      <c r="AO6" s="5">
        <v>3893</v>
      </c>
      <c r="AP6" s="5">
        <v>3760</v>
      </c>
      <c r="AQ6" s="5">
        <v>3450</v>
      </c>
      <c r="AR6" s="5">
        <v>3749</v>
      </c>
      <c r="AS6" s="5">
        <v>3878</v>
      </c>
      <c r="AT6" s="5">
        <v>3042</v>
      </c>
    </row>
    <row r="7" spans="3:47" x14ac:dyDescent="0.25">
      <c r="AB7" s="52" t="s">
        <v>8</v>
      </c>
      <c r="AC7" s="5">
        <v>2490</v>
      </c>
      <c r="AD7" s="5">
        <v>3030</v>
      </c>
      <c r="AE7" s="5">
        <v>2849</v>
      </c>
      <c r="AF7" s="5">
        <v>2747</v>
      </c>
      <c r="AG7" s="5">
        <v>2604</v>
      </c>
      <c r="AH7" s="5">
        <v>3186</v>
      </c>
      <c r="AI7" s="5">
        <v>4023</v>
      </c>
      <c r="AJ7" s="5">
        <v>5281</v>
      </c>
      <c r="AK7" s="5">
        <v>6343</v>
      </c>
      <c r="AL7" s="5">
        <v>6909</v>
      </c>
      <c r="AM7" s="5">
        <v>4380</v>
      </c>
      <c r="AN7" s="5">
        <v>5762</v>
      </c>
      <c r="AO7" s="5">
        <v>5360</v>
      </c>
      <c r="AP7" s="5">
        <v>4322</v>
      </c>
      <c r="AQ7" s="5">
        <v>3605</v>
      </c>
      <c r="AR7" s="5">
        <v>3893</v>
      </c>
      <c r="AS7" s="5">
        <v>3777</v>
      </c>
      <c r="AT7" s="5">
        <v>2601</v>
      </c>
    </row>
    <row r="8" spans="3:47" x14ac:dyDescent="0.25">
      <c r="AB8" s="52" t="s">
        <v>3</v>
      </c>
      <c r="AC8" s="5">
        <v>154</v>
      </c>
      <c r="AD8" s="5">
        <v>235</v>
      </c>
      <c r="AE8" s="5">
        <v>559</v>
      </c>
      <c r="AF8" s="5">
        <v>507</v>
      </c>
      <c r="AG8" s="5">
        <v>421</v>
      </c>
      <c r="AH8" s="5">
        <v>634</v>
      </c>
      <c r="AI8" s="5">
        <v>798</v>
      </c>
      <c r="AJ8" s="5">
        <v>811</v>
      </c>
      <c r="AK8" s="5">
        <v>3008</v>
      </c>
      <c r="AL8" s="5">
        <v>3820</v>
      </c>
      <c r="AM8" s="5">
        <v>2999</v>
      </c>
      <c r="AN8" s="5">
        <v>4312</v>
      </c>
      <c r="AO8" s="5">
        <v>3276</v>
      </c>
      <c r="AP8" s="5">
        <v>3357</v>
      </c>
      <c r="AQ8" s="5">
        <v>2748</v>
      </c>
      <c r="AR8" s="5">
        <v>3428</v>
      </c>
      <c r="AS8" s="5">
        <v>3228</v>
      </c>
      <c r="AT8" s="5">
        <v>2308</v>
      </c>
    </row>
    <row r="9" spans="3:47" x14ac:dyDescent="0.25">
      <c r="AB9" s="52" t="s">
        <v>108</v>
      </c>
      <c r="AC9" s="5">
        <v>605</v>
      </c>
      <c r="AD9" s="5">
        <v>532</v>
      </c>
      <c r="AE9" s="5">
        <v>2511</v>
      </c>
      <c r="AF9" s="5">
        <v>2019</v>
      </c>
      <c r="AG9" s="5">
        <v>1602</v>
      </c>
      <c r="AH9" s="5">
        <v>2822</v>
      </c>
      <c r="AI9" s="5">
        <v>4458</v>
      </c>
      <c r="AJ9" s="5">
        <v>5685</v>
      </c>
      <c r="AK9" s="5">
        <v>7710</v>
      </c>
      <c r="AL9" s="5">
        <v>6110</v>
      </c>
      <c r="AM9" s="5">
        <v>7167</v>
      </c>
      <c r="AN9" s="5">
        <v>7398</v>
      </c>
      <c r="AO9" s="5">
        <v>6808</v>
      </c>
      <c r="AP9" s="5">
        <v>6178</v>
      </c>
      <c r="AQ9" s="5">
        <v>4434</v>
      </c>
      <c r="AR9" s="5">
        <v>4075</v>
      </c>
      <c r="AS9" s="5">
        <v>3499</v>
      </c>
      <c r="AT9" s="5">
        <v>1934</v>
      </c>
    </row>
    <row r="10" spans="3:47" x14ac:dyDescent="0.25">
      <c r="AB10" s="52" t="s">
        <v>17</v>
      </c>
      <c r="AC10" s="5">
        <v>128</v>
      </c>
      <c r="AD10" s="5">
        <v>296</v>
      </c>
      <c r="AE10" s="5">
        <v>395</v>
      </c>
      <c r="AF10" s="5">
        <v>598</v>
      </c>
      <c r="AG10" s="5">
        <v>971</v>
      </c>
      <c r="AH10" s="5">
        <v>811</v>
      </c>
      <c r="AI10" s="5">
        <v>831</v>
      </c>
      <c r="AJ10" s="5">
        <v>989</v>
      </c>
      <c r="AK10" s="5">
        <v>1360</v>
      </c>
      <c r="AL10" s="5">
        <v>2119</v>
      </c>
      <c r="AM10" s="5">
        <v>1917</v>
      </c>
      <c r="AN10" s="5">
        <v>1240</v>
      </c>
      <c r="AO10" s="5">
        <v>1783</v>
      </c>
      <c r="AP10" s="5">
        <v>2941</v>
      </c>
      <c r="AQ10" s="5">
        <v>2572</v>
      </c>
      <c r="AR10" s="5">
        <v>1706</v>
      </c>
      <c r="AS10" s="5">
        <v>1762</v>
      </c>
      <c r="AT10" s="5">
        <v>1616</v>
      </c>
    </row>
    <row r="11" spans="3:47" x14ac:dyDescent="0.25">
      <c r="AB11" s="52" t="s">
        <v>6</v>
      </c>
      <c r="AC11" s="5">
        <v>-581</v>
      </c>
      <c r="AD11" s="5">
        <v>-281</v>
      </c>
      <c r="AE11" s="5">
        <v>-79</v>
      </c>
      <c r="AF11" s="5">
        <v>-268</v>
      </c>
      <c r="AG11" s="5">
        <v>-361</v>
      </c>
      <c r="AH11" s="5">
        <v>-333</v>
      </c>
      <c r="AI11" s="5">
        <v>-17</v>
      </c>
      <c r="AJ11" s="5">
        <v>100</v>
      </c>
      <c r="AK11" s="5">
        <v>206</v>
      </c>
      <c r="AL11" s="5">
        <v>1199</v>
      </c>
      <c r="AM11" s="5">
        <v>1789</v>
      </c>
      <c r="AN11" s="5">
        <v>2995</v>
      </c>
      <c r="AO11" s="5">
        <v>3194</v>
      </c>
      <c r="AP11" s="5">
        <v>3871</v>
      </c>
      <c r="AQ11" s="5">
        <v>3390</v>
      </c>
      <c r="AR11" s="5">
        <v>3235</v>
      </c>
      <c r="AS11" s="5">
        <v>2129</v>
      </c>
      <c r="AT11" s="5">
        <v>1484</v>
      </c>
    </row>
    <row r="12" spans="3:47" x14ac:dyDescent="0.25">
      <c r="AB12" s="52" t="s">
        <v>173</v>
      </c>
      <c r="AC12" s="5">
        <v>331</v>
      </c>
      <c r="AD12" s="5">
        <v>394</v>
      </c>
      <c r="AE12" s="5">
        <v>627</v>
      </c>
      <c r="AF12" s="5">
        <v>715</v>
      </c>
      <c r="AG12" s="5">
        <v>613</v>
      </c>
      <c r="AH12" s="5">
        <v>1698</v>
      </c>
      <c r="AI12" s="5">
        <v>4573</v>
      </c>
      <c r="AJ12" s="5">
        <v>3345</v>
      </c>
      <c r="AK12" s="5">
        <v>2129</v>
      </c>
      <c r="AL12" s="5">
        <v>1994</v>
      </c>
      <c r="AM12" s="5">
        <v>2749</v>
      </c>
      <c r="AN12" s="5">
        <v>3010</v>
      </c>
      <c r="AO12" s="5">
        <v>1762</v>
      </c>
      <c r="AP12" s="5">
        <v>553</v>
      </c>
      <c r="AQ12" s="5">
        <v>200</v>
      </c>
      <c r="AR12" s="5">
        <v>581</v>
      </c>
      <c r="AS12" s="5">
        <v>1028</v>
      </c>
      <c r="AT12" s="5">
        <v>809</v>
      </c>
    </row>
    <row r="13" spans="3:47" x14ac:dyDescent="0.25">
      <c r="AB13" s="52" t="s">
        <v>0</v>
      </c>
      <c r="AC13" s="5">
        <v>122</v>
      </c>
      <c r="AD13" s="5">
        <v>169</v>
      </c>
      <c r="AE13" s="5">
        <v>454</v>
      </c>
      <c r="AF13" s="5">
        <v>539</v>
      </c>
      <c r="AG13" s="5">
        <v>538</v>
      </c>
      <c r="AH13" s="5">
        <v>517</v>
      </c>
      <c r="AI13" s="5">
        <v>733</v>
      </c>
      <c r="AJ13" s="5">
        <v>595</v>
      </c>
      <c r="AK13" s="5">
        <v>633</v>
      </c>
      <c r="AL13" s="5">
        <v>689</v>
      </c>
      <c r="AM13" s="5">
        <v>996</v>
      </c>
      <c r="AN13" s="5">
        <v>1008</v>
      </c>
      <c r="AO13" s="5">
        <v>552</v>
      </c>
      <c r="AP13" s="5">
        <v>407</v>
      </c>
      <c r="AQ13" s="5">
        <v>418</v>
      </c>
      <c r="AR13" s="5">
        <v>424</v>
      </c>
      <c r="AS13" s="5">
        <v>513</v>
      </c>
      <c r="AT13" s="5">
        <v>574</v>
      </c>
    </row>
    <row r="14" spans="3:47" x14ac:dyDescent="0.25">
      <c r="AB14" s="52" t="s">
        <v>21</v>
      </c>
      <c r="AC14" s="10">
        <v>-1177</v>
      </c>
      <c r="AD14" s="5">
        <v>-1045</v>
      </c>
      <c r="AE14" s="5">
        <v>-1343</v>
      </c>
      <c r="AF14" s="5">
        <v>-1430</v>
      </c>
      <c r="AG14" s="5">
        <v>-1354</v>
      </c>
      <c r="AH14" s="5">
        <v>-1735</v>
      </c>
      <c r="AI14" s="5">
        <v>-1431</v>
      </c>
      <c r="AJ14" s="5">
        <v>-1220</v>
      </c>
      <c r="AK14" s="5">
        <v>-874</v>
      </c>
      <c r="AL14" s="5">
        <v>-309</v>
      </c>
      <c r="AM14" s="5">
        <v>-3</v>
      </c>
      <c r="AN14" s="5">
        <v>406</v>
      </c>
      <c r="AO14" s="5">
        <v>598</v>
      </c>
      <c r="AP14" s="5">
        <v>902</v>
      </c>
      <c r="AQ14" s="5">
        <v>1009</v>
      </c>
      <c r="AR14" s="5">
        <v>1597</v>
      </c>
      <c r="AS14" s="5">
        <v>1317</v>
      </c>
      <c r="AT14" s="5">
        <v>547</v>
      </c>
    </row>
    <row r="15" spans="3:47" x14ac:dyDescent="0.25">
      <c r="AB15" s="52"/>
      <c r="AC15" s="10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</row>
    <row r="16" spans="3:47" x14ac:dyDescent="0.25">
      <c r="AB16" s="53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</row>
    <row r="17" spans="3:47" x14ac:dyDescent="0.25">
      <c r="AB17" s="52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</row>
    <row r="18" spans="3:47" x14ac:dyDescent="0.25">
      <c r="AC18" s="47">
        <v>1999</v>
      </c>
      <c r="AD18" s="16">
        <v>2000</v>
      </c>
      <c r="AE18" s="16">
        <v>2001</v>
      </c>
      <c r="AF18" s="16">
        <v>2002</v>
      </c>
      <c r="AG18" s="16">
        <v>2003</v>
      </c>
      <c r="AH18" s="16">
        <v>2004</v>
      </c>
      <c r="AI18" s="16">
        <v>2005</v>
      </c>
      <c r="AJ18" s="16">
        <v>2006</v>
      </c>
      <c r="AK18" s="16">
        <v>2007</v>
      </c>
      <c r="AL18" s="16">
        <v>2008</v>
      </c>
      <c r="AM18" s="16">
        <v>2009</v>
      </c>
      <c r="AN18" s="16">
        <v>2010</v>
      </c>
      <c r="AO18" s="16">
        <v>2011</v>
      </c>
      <c r="AP18" s="69">
        <v>2012</v>
      </c>
      <c r="AQ18" s="16">
        <v>2013</v>
      </c>
      <c r="AR18" s="69">
        <v>2014</v>
      </c>
      <c r="AS18" s="69">
        <v>2015</v>
      </c>
      <c r="AT18" s="69">
        <v>2016</v>
      </c>
    </row>
    <row r="19" spans="3:47" x14ac:dyDescent="0.25">
      <c r="AB19" s="52" t="s">
        <v>56</v>
      </c>
      <c r="AC19" s="5">
        <v>41</v>
      </c>
      <c r="AD19" s="5">
        <v>42</v>
      </c>
      <c r="AE19" s="5">
        <v>49</v>
      </c>
      <c r="AF19" s="5">
        <v>77</v>
      </c>
      <c r="AG19" s="5">
        <v>54</v>
      </c>
      <c r="AH19" s="5">
        <v>51</v>
      </c>
      <c r="AI19" s="5">
        <v>106</v>
      </c>
      <c r="AJ19" s="5">
        <v>89</v>
      </c>
      <c r="AK19" s="5">
        <v>147</v>
      </c>
      <c r="AL19" s="5">
        <v>151</v>
      </c>
      <c r="AM19" s="5">
        <v>139</v>
      </c>
      <c r="AN19" s="5">
        <v>183</v>
      </c>
      <c r="AO19" s="5">
        <v>111</v>
      </c>
      <c r="AP19" s="5">
        <v>58</v>
      </c>
      <c r="AQ19" s="5">
        <v>65</v>
      </c>
      <c r="AR19" s="5">
        <v>54</v>
      </c>
      <c r="AS19" s="5">
        <v>58</v>
      </c>
      <c r="AT19" s="5">
        <v>31</v>
      </c>
      <c r="AU19" s="5">
        <v>123</v>
      </c>
    </row>
    <row r="20" spans="3:47" x14ac:dyDescent="0.25">
      <c r="AB20" s="52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</row>
    <row r="21" spans="3:47" x14ac:dyDescent="0.25">
      <c r="AB21" s="53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</row>
    <row r="22" spans="3:47" x14ac:dyDescent="0.25">
      <c r="C22" s="133"/>
      <c r="K22" s="133"/>
      <c r="S22" s="133"/>
      <c r="AB22" s="52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</row>
    <row r="23" spans="3:47" x14ac:dyDescent="0.25">
      <c r="AB23" s="50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</row>
    <row r="24" spans="3:47" x14ac:dyDescent="0.25">
      <c r="AB24" s="52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</row>
    <row r="25" spans="3:47" x14ac:dyDescent="0.25"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3:47" x14ac:dyDescent="0.25">
      <c r="AB26" s="52" t="s">
        <v>278</v>
      </c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3:47" x14ac:dyDescent="0.25">
      <c r="AC27" s="47">
        <v>1999</v>
      </c>
      <c r="AD27" s="16">
        <v>2000</v>
      </c>
      <c r="AE27" s="16">
        <v>2001</v>
      </c>
      <c r="AF27" s="16">
        <v>2002</v>
      </c>
      <c r="AG27" s="16">
        <v>2003</v>
      </c>
      <c r="AH27" s="16">
        <v>2004</v>
      </c>
      <c r="AI27" s="16">
        <v>2005</v>
      </c>
      <c r="AJ27" s="16">
        <v>2006</v>
      </c>
      <c r="AK27" s="16">
        <v>2007</v>
      </c>
      <c r="AL27" s="16">
        <v>2008</v>
      </c>
      <c r="AM27" s="16">
        <v>2009</v>
      </c>
      <c r="AN27" s="16">
        <v>2010</v>
      </c>
      <c r="AO27" s="16">
        <v>2011</v>
      </c>
      <c r="AP27" s="69">
        <v>2012</v>
      </c>
      <c r="AQ27" s="16">
        <v>2013</v>
      </c>
      <c r="AR27" s="69">
        <v>2014</v>
      </c>
      <c r="AS27" s="69">
        <v>2015</v>
      </c>
      <c r="AT27" s="69">
        <v>2016</v>
      </c>
    </row>
    <row r="28" spans="3:47" x14ac:dyDescent="0.25">
      <c r="AB28" s="50" t="s">
        <v>75</v>
      </c>
      <c r="AC28" s="5">
        <v>6035</v>
      </c>
      <c r="AD28" s="5">
        <v>6752</v>
      </c>
      <c r="AE28" s="5">
        <v>7835</v>
      </c>
      <c r="AF28" s="5">
        <v>8816</v>
      </c>
      <c r="AG28" s="5">
        <v>8695</v>
      </c>
      <c r="AH28" s="5">
        <v>8220</v>
      </c>
      <c r="AI28" s="5">
        <v>7299</v>
      </c>
      <c r="AJ28" s="5">
        <v>7731</v>
      </c>
      <c r="AK28" s="5">
        <v>8003</v>
      </c>
      <c r="AL28" s="5">
        <v>7986</v>
      </c>
      <c r="AM28" s="5">
        <v>9436</v>
      </c>
      <c r="AN28" s="5">
        <v>10172</v>
      </c>
      <c r="AO28" s="5">
        <v>8354</v>
      </c>
      <c r="AP28" s="5">
        <v>5095</v>
      </c>
      <c r="AQ28" s="5">
        <v>3376</v>
      </c>
      <c r="AR28" s="5">
        <v>3697</v>
      </c>
      <c r="AS28" s="5">
        <v>3978</v>
      </c>
      <c r="AT28" s="5">
        <v>3765</v>
      </c>
    </row>
    <row r="29" spans="3:47" x14ac:dyDescent="0.25">
      <c r="AB29" s="52" t="s">
        <v>52</v>
      </c>
      <c r="AC29" s="5">
        <v>142</v>
      </c>
      <c r="AD29" s="5">
        <v>207</v>
      </c>
      <c r="AE29" s="5">
        <v>401</v>
      </c>
      <c r="AF29" s="5">
        <v>545</v>
      </c>
      <c r="AG29" s="5">
        <v>436</v>
      </c>
      <c r="AH29" s="5">
        <v>550</v>
      </c>
      <c r="AI29" s="5">
        <v>809</v>
      </c>
      <c r="AJ29" s="5">
        <v>933</v>
      </c>
      <c r="AK29" s="5">
        <v>1295</v>
      </c>
      <c r="AL29" s="5">
        <v>1637</v>
      </c>
      <c r="AM29" s="5">
        <v>1603</v>
      </c>
      <c r="AN29" s="5">
        <v>1850</v>
      </c>
      <c r="AO29" s="5">
        <v>1473</v>
      </c>
      <c r="AP29" s="5">
        <v>1384</v>
      </c>
      <c r="AQ29" s="5">
        <v>970</v>
      </c>
      <c r="AR29" s="5">
        <v>1188</v>
      </c>
      <c r="AS29" s="5">
        <v>1298</v>
      </c>
      <c r="AT29" s="5">
        <v>1395</v>
      </c>
    </row>
    <row r="30" spans="3:47" x14ac:dyDescent="0.25">
      <c r="AB30" s="50" t="s">
        <v>195</v>
      </c>
      <c r="AC30" s="5">
        <v>80</v>
      </c>
      <c r="AD30" s="5">
        <v>63</v>
      </c>
      <c r="AE30" s="5">
        <v>297</v>
      </c>
      <c r="AF30" s="5">
        <v>198</v>
      </c>
      <c r="AG30" s="5">
        <v>158</v>
      </c>
      <c r="AH30" s="5">
        <v>149</v>
      </c>
      <c r="AI30" s="5">
        <v>132</v>
      </c>
      <c r="AJ30" s="5">
        <v>164</v>
      </c>
      <c r="AK30" s="5">
        <v>143</v>
      </c>
      <c r="AL30" s="5">
        <v>163</v>
      </c>
      <c r="AM30" s="5">
        <v>144</v>
      </c>
      <c r="AN30" s="5">
        <v>216</v>
      </c>
      <c r="AO30" s="5">
        <v>252</v>
      </c>
      <c r="AP30" s="5">
        <v>258</v>
      </c>
      <c r="AQ30" s="5">
        <v>293</v>
      </c>
      <c r="AR30" s="5">
        <v>265</v>
      </c>
      <c r="AS30" s="5">
        <v>764</v>
      </c>
      <c r="AT30" s="5">
        <v>1248</v>
      </c>
    </row>
    <row r="31" spans="3:47" x14ac:dyDescent="0.25">
      <c r="AB31" s="52" t="s">
        <v>284</v>
      </c>
      <c r="AC31" s="5">
        <v>1776</v>
      </c>
      <c r="AD31" s="5">
        <v>1623</v>
      </c>
      <c r="AE31" s="5">
        <v>4410</v>
      </c>
      <c r="AF31" s="5">
        <v>3090</v>
      </c>
      <c r="AG31" s="5">
        <v>1957</v>
      </c>
      <c r="AH31" s="5">
        <v>1797</v>
      </c>
      <c r="AI31" s="5">
        <v>2188</v>
      </c>
      <c r="AJ31" s="5">
        <v>2602</v>
      </c>
      <c r="AK31" s="5">
        <v>2585</v>
      </c>
      <c r="AL31" s="5">
        <v>2478</v>
      </c>
      <c r="AM31" s="5">
        <v>2778</v>
      </c>
      <c r="AN31" s="5">
        <v>3194</v>
      </c>
      <c r="AO31" s="5">
        <v>2025</v>
      </c>
      <c r="AP31" s="5">
        <v>1426</v>
      </c>
      <c r="AQ31" s="5">
        <v>1591</v>
      </c>
      <c r="AR31" s="5">
        <v>1269</v>
      </c>
      <c r="AS31" s="5">
        <v>1545</v>
      </c>
      <c r="AT31" s="5">
        <v>1189</v>
      </c>
    </row>
    <row r="32" spans="3:47" x14ac:dyDescent="0.25">
      <c r="AB32" s="53" t="s">
        <v>147</v>
      </c>
      <c r="AC32" s="5">
        <v>89</v>
      </c>
      <c r="AD32" s="5">
        <v>73</v>
      </c>
      <c r="AE32" s="5">
        <v>222</v>
      </c>
      <c r="AF32" s="5">
        <v>260</v>
      </c>
      <c r="AG32" s="5">
        <v>288</v>
      </c>
      <c r="AH32" s="5">
        <v>332</v>
      </c>
      <c r="AI32" s="5">
        <v>332</v>
      </c>
      <c r="AJ32" s="5">
        <v>660</v>
      </c>
      <c r="AK32" s="5">
        <v>705</v>
      </c>
      <c r="AL32" s="5">
        <v>946</v>
      </c>
      <c r="AM32" s="5">
        <v>1288</v>
      </c>
      <c r="AN32" s="5">
        <v>1465</v>
      </c>
      <c r="AO32" s="5">
        <v>1484</v>
      </c>
      <c r="AP32" s="5">
        <v>1188</v>
      </c>
      <c r="AQ32" s="5">
        <v>1348</v>
      </c>
      <c r="AR32" s="5">
        <v>1332</v>
      </c>
      <c r="AS32" s="5">
        <v>1638</v>
      </c>
      <c r="AT32" s="5">
        <v>1073</v>
      </c>
    </row>
    <row r="33" spans="2:46" x14ac:dyDescent="0.25">
      <c r="AB33" s="53" t="s">
        <v>158</v>
      </c>
      <c r="AC33" s="5">
        <v>220</v>
      </c>
      <c r="AD33" s="5">
        <v>315</v>
      </c>
      <c r="AE33" s="5">
        <v>437</v>
      </c>
      <c r="AF33" s="5">
        <v>459</v>
      </c>
      <c r="AG33" s="5">
        <v>446</v>
      </c>
      <c r="AH33" s="5">
        <v>380</v>
      </c>
      <c r="AI33" s="5">
        <v>413</v>
      </c>
      <c r="AJ33" s="5">
        <v>459</v>
      </c>
      <c r="AK33" s="5">
        <v>506</v>
      </c>
      <c r="AL33" s="5">
        <v>585</v>
      </c>
      <c r="AM33" s="5">
        <v>537</v>
      </c>
      <c r="AN33" s="5">
        <v>640</v>
      </c>
      <c r="AO33" s="5">
        <v>724</v>
      </c>
      <c r="AP33" s="5">
        <v>672</v>
      </c>
      <c r="AQ33" s="5">
        <v>508</v>
      </c>
      <c r="AR33" s="5">
        <v>475</v>
      </c>
      <c r="AS33" s="5">
        <v>559</v>
      </c>
      <c r="AT33" s="5">
        <v>528</v>
      </c>
    </row>
    <row r="34" spans="2:46" x14ac:dyDescent="0.25">
      <c r="AB34" s="53" t="s">
        <v>72</v>
      </c>
      <c r="AC34" s="5">
        <v>416</v>
      </c>
      <c r="AD34" s="5">
        <v>446</v>
      </c>
      <c r="AE34" s="5">
        <v>779</v>
      </c>
      <c r="AF34" s="5">
        <v>882</v>
      </c>
      <c r="AG34" s="5">
        <v>968</v>
      </c>
      <c r="AH34" s="5">
        <v>841</v>
      </c>
      <c r="AI34" s="5">
        <v>804</v>
      </c>
      <c r="AJ34" s="5">
        <v>928</v>
      </c>
      <c r="AK34" s="5">
        <v>1042</v>
      </c>
      <c r="AL34" s="5">
        <v>990</v>
      </c>
      <c r="AM34" s="5">
        <v>1292</v>
      </c>
      <c r="AN34" s="5">
        <v>1449</v>
      </c>
      <c r="AO34" s="5">
        <v>1189</v>
      </c>
      <c r="AP34" s="5">
        <v>639</v>
      </c>
      <c r="AQ34" s="5">
        <v>383</v>
      </c>
      <c r="AR34" s="5">
        <v>449</v>
      </c>
      <c r="AS34" s="5">
        <v>605</v>
      </c>
      <c r="AT34" s="5">
        <v>432</v>
      </c>
    </row>
    <row r="35" spans="2:46" x14ac:dyDescent="0.25">
      <c r="AB35" s="53" t="s">
        <v>59</v>
      </c>
      <c r="AC35" s="5">
        <v>224</v>
      </c>
      <c r="AD35" s="5">
        <v>264</v>
      </c>
      <c r="AE35" s="5">
        <v>566</v>
      </c>
      <c r="AF35" s="5">
        <v>825</v>
      </c>
      <c r="AG35" s="5">
        <v>435</v>
      </c>
      <c r="AH35" s="5">
        <v>235</v>
      </c>
      <c r="AI35" s="5">
        <v>545</v>
      </c>
      <c r="AJ35" s="5">
        <v>446</v>
      </c>
      <c r="AK35" s="5">
        <v>437</v>
      </c>
      <c r="AL35" s="5">
        <v>539</v>
      </c>
      <c r="AM35" s="5">
        <v>493</v>
      </c>
      <c r="AN35" s="5">
        <v>674</v>
      </c>
      <c r="AO35" s="5">
        <v>804</v>
      </c>
      <c r="AP35" s="5">
        <v>558</v>
      </c>
      <c r="AQ35" s="5">
        <v>567</v>
      </c>
      <c r="AR35" s="5">
        <v>491</v>
      </c>
      <c r="AS35" s="5">
        <v>495</v>
      </c>
      <c r="AT35" s="5">
        <v>412</v>
      </c>
    </row>
    <row r="36" spans="2:46" x14ac:dyDescent="0.25">
      <c r="AB36" s="53" t="s">
        <v>197</v>
      </c>
      <c r="AC36" s="5">
        <v>4</v>
      </c>
      <c r="AD36" s="5">
        <v>7</v>
      </c>
      <c r="AE36" s="5">
        <v>2</v>
      </c>
      <c r="AF36" s="5">
        <v>0</v>
      </c>
      <c r="AG36" s="5">
        <v>-1</v>
      </c>
      <c r="AH36" s="5">
        <v>4</v>
      </c>
      <c r="AI36" s="5">
        <v>18</v>
      </c>
      <c r="AJ36" s="5">
        <v>13</v>
      </c>
      <c r="AK36" s="5">
        <v>27</v>
      </c>
      <c r="AL36" s="5">
        <v>25</v>
      </c>
      <c r="AM36" s="5">
        <v>30</v>
      </c>
      <c r="AN36" s="5">
        <v>39</v>
      </c>
      <c r="AO36" s="5">
        <v>30</v>
      </c>
      <c r="AP36" s="5">
        <v>43</v>
      </c>
      <c r="AQ36" s="5">
        <v>17</v>
      </c>
      <c r="AR36" s="5">
        <v>133</v>
      </c>
      <c r="AS36" s="5">
        <v>663</v>
      </c>
      <c r="AT36" s="5">
        <v>397</v>
      </c>
    </row>
    <row r="37" spans="2:46" x14ac:dyDescent="0.25">
      <c r="AB37" s="53" t="s">
        <v>63</v>
      </c>
      <c r="AC37" s="5">
        <v>135</v>
      </c>
      <c r="AD37" s="5">
        <v>118</v>
      </c>
      <c r="AE37" s="5">
        <v>351</v>
      </c>
      <c r="AF37" s="5">
        <v>475</v>
      </c>
      <c r="AG37" s="5">
        <v>255</v>
      </c>
      <c r="AH37" s="5">
        <v>300</v>
      </c>
      <c r="AI37" s="5">
        <v>394</v>
      </c>
      <c r="AJ37" s="5">
        <v>336</v>
      </c>
      <c r="AK37" s="5">
        <v>388</v>
      </c>
      <c r="AL37" s="5">
        <v>384</v>
      </c>
      <c r="AM37" s="5">
        <v>482</v>
      </c>
      <c r="AN37" s="5">
        <v>594</v>
      </c>
      <c r="AO37" s="5">
        <v>559</v>
      </c>
      <c r="AP37" s="5">
        <v>333</v>
      </c>
      <c r="AQ37" s="5">
        <v>331</v>
      </c>
      <c r="AR37" s="5">
        <v>317</v>
      </c>
      <c r="AS37" s="5">
        <v>374</v>
      </c>
      <c r="AT37" s="5">
        <v>328</v>
      </c>
    </row>
    <row r="38" spans="2:46" x14ac:dyDescent="0.25">
      <c r="AB38" s="53" t="s">
        <v>149</v>
      </c>
      <c r="AC38" s="5">
        <v>104</v>
      </c>
      <c r="AD38" s="5">
        <v>159</v>
      </c>
      <c r="AE38" s="5">
        <v>186</v>
      </c>
      <c r="AF38" s="5">
        <v>202</v>
      </c>
      <c r="AG38" s="5">
        <v>178</v>
      </c>
      <c r="AH38" s="5">
        <v>158</v>
      </c>
      <c r="AI38" s="5">
        <v>199</v>
      </c>
      <c r="AJ38" s="5">
        <v>158</v>
      </c>
      <c r="AK38" s="5">
        <v>167</v>
      </c>
      <c r="AL38" s="5">
        <v>219</v>
      </c>
      <c r="AM38" s="5">
        <v>300</v>
      </c>
      <c r="AN38" s="5">
        <v>341</v>
      </c>
      <c r="AO38" s="5">
        <v>383</v>
      </c>
      <c r="AP38" s="5">
        <v>282</v>
      </c>
      <c r="AQ38" s="5">
        <v>267</v>
      </c>
      <c r="AR38" s="5">
        <v>257</v>
      </c>
      <c r="AS38" s="5">
        <v>386</v>
      </c>
      <c r="AT38" s="5">
        <v>302</v>
      </c>
    </row>
    <row r="39" spans="2:46" x14ac:dyDescent="0.25">
      <c r="AB39" s="50" t="s">
        <v>65</v>
      </c>
      <c r="AC39" s="5">
        <v>725</v>
      </c>
      <c r="AD39" s="5">
        <v>690</v>
      </c>
      <c r="AE39" s="5">
        <v>702</v>
      </c>
      <c r="AF39" s="5">
        <v>675</v>
      </c>
      <c r="AG39" s="5">
        <v>690</v>
      </c>
      <c r="AH39" s="5">
        <v>841</v>
      </c>
      <c r="AI39" s="5">
        <v>847</v>
      </c>
      <c r="AJ39" s="5">
        <v>833</v>
      </c>
      <c r="AK39" s="5">
        <v>749</v>
      </c>
      <c r="AL39" s="5">
        <v>687</v>
      </c>
      <c r="AM39" s="5">
        <v>632</v>
      </c>
      <c r="AN39" s="5">
        <v>799</v>
      </c>
      <c r="AO39" s="5">
        <v>540</v>
      </c>
      <c r="AP39" s="5">
        <v>220</v>
      </c>
      <c r="AQ39" s="5">
        <v>190</v>
      </c>
      <c r="AR39" s="5">
        <v>213</v>
      </c>
      <c r="AS39" s="5">
        <v>257</v>
      </c>
      <c r="AT39" s="5">
        <v>249</v>
      </c>
    </row>
    <row r="40" spans="2:46" x14ac:dyDescent="0.25">
      <c r="AB40" s="133" t="s">
        <v>279</v>
      </c>
    </row>
    <row r="41" spans="2:46" x14ac:dyDescent="0.25">
      <c r="B41" s="133"/>
      <c r="AC41" s="47">
        <v>1999</v>
      </c>
      <c r="AD41" s="16">
        <v>2000</v>
      </c>
      <c r="AE41" s="16">
        <v>2001</v>
      </c>
      <c r="AF41" s="16">
        <v>2002</v>
      </c>
      <c r="AG41" s="16">
        <v>2003</v>
      </c>
      <c r="AH41" s="16">
        <v>2004</v>
      </c>
      <c r="AI41" s="16" t="s">
        <v>174</v>
      </c>
      <c r="AJ41" s="16" t="s">
        <v>175</v>
      </c>
      <c r="AK41" s="16" t="s">
        <v>176</v>
      </c>
      <c r="AL41" s="16" t="s">
        <v>177</v>
      </c>
      <c r="AM41" s="16" t="s">
        <v>178</v>
      </c>
      <c r="AN41" s="16">
        <v>2010</v>
      </c>
      <c r="AO41" s="16">
        <v>2011</v>
      </c>
      <c r="AP41" s="16">
        <v>2012</v>
      </c>
      <c r="AQ41" s="16">
        <v>2013</v>
      </c>
      <c r="AR41" s="16">
        <v>2014</v>
      </c>
      <c r="AS41" s="16">
        <v>2015</v>
      </c>
      <c r="AT41" s="69">
        <v>2016</v>
      </c>
    </row>
    <row r="42" spans="2:46" x14ac:dyDescent="0.25">
      <c r="AB42" s="52" t="s">
        <v>145</v>
      </c>
      <c r="AC42" s="5">
        <v>141</v>
      </c>
      <c r="AD42" s="5">
        <v>108</v>
      </c>
      <c r="AE42" s="5">
        <v>225</v>
      </c>
      <c r="AF42" s="5">
        <v>189</v>
      </c>
      <c r="AG42" s="5">
        <v>153</v>
      </c>
      <c r="AH42" s="5">
        <v>303</v>
      </c>
      <c r="AI42" s="5">
        <v>415</v>
      </c>
      <c r="AJ42" s="5">
        <v>358</v>
      </c>
      <c r="AK42" s="5">
        <v>312</v>
      </c>
      <c r="AL42" s="5">
        <v>333</v>
      </c>
      <c r="AM42" s="5">
        <v>414</v>
      </c>
      <c r="AN42" s="5">
        <v>588</v>
      </c>
      <c r="AO42" s="5">
        <v>321</v>
      </c>
      <c r="AP42" s="5">
        <v>537</v>
      </c>
      <c r="AQ42" s="5">
        <v>1634</v>
      </c>
      <c r="AR42" s="5">
        <v>1742</v>
      </c>
      <c r="AS42" s="5">
        <v>4843</v>
      </c>
      <c r="AT42" s="5">
        <v>9349</v>
      </c>
    </row>
    <row r="43" spans="2:46" x14ac:dyDescent="0.25">
      <c r="AB43" s="53" t="s">
        <v>41</v>
      </c>
      <c r="AC43" s="5">
        <v>115</v>
      </c>
      <c r="AD43" s="5">
        <v>140</v>
      </c>
      <c r="AE43" s="5">
        <v>171</v>
      </c>
      <c r="AF43" s="5">
        <v>232</v>
      </c>
      <c r="AG43" s="5">
        <v>126</v>
      </c>
      <c r="AH43" s="5">
        <v>83</v>
      </c>
      <c r="AI43" s="5">
        <v>621</v>
      </c>
      <c r="AJ43" s="5">
        <v>447</v>
      </c>
      <c r="AK43" s="5">
        <v>775</v>
      </c>
      <c r="AL43" s="5">
        <v>945</v>
      </c>
      <c r="AM43" s="5">
        <v>1067</v>
      </c>
      <c r="AN43" s="5">
        <v>1272</v>
      </c>
      <c r="AO43" s="5">
        <v>1584</v>
      </c>
      <c r="AP43" s="5">
        <v>934</v>
      </c>
      <c r="AQ43" s="5">
        <v>441</v>
      </c>
      <c r="AR43" s="5">
        <v>912</v>
      </c>
      <c r="AS43" s="5">
        <v>1438</v>
      </c>
      <c r="AT43" s="5">
        <v>4042</v>
      </c>
    </row>
    <row r="44" spans="2:46" x14ac:dyDescent="0.25">
      <c r="AB44" s="50" t="s">
        <v>39</v>
      </c>
      <c r="AC44" s="5">
        <v>119</v>
      </c>
      <c r="AD44" s="5">
        <v>129</v>
      </c>
      <c r="AE44" s="5">
        <v>312</v>
      </c>
      <c r="AF44" s="5">
        <v>91</v>
      </c>
      <c r="AG44" s="5">
        <v>686</v>
      </c>
      <c r="AH44" s="5">
        <v>786</v>
      </c>
      <c r="AI44" s="5">
        <v>338</v>
      </c>
      <c r="AJ44" s="5">
        <v>462</v>
      </c>
      <c r="AK44" s="5">
        <v>350</v>
      </c>
      <c r="AL44" s="5">
        <v>447</v>
      </c>
      <c r="AM44" s="5">
        <v>509</v>
      </c>
      <c r="AN44" s="5">
        <v>1079</v>
      </c>
      <c r="AO44" s="5">
        <v>1214</v>
      </c>
      <c r="AP44" s="5">
        <v>1560</v>
      </c>
      <c r="AQ44" s="5">
        <v>1749</v>
      </c>
      <c r="AR44" s="5">
        <v>1659</v>
      </c>
      <c r="AS44" s="5">
        <v>1919</v>
      </c>
      <c r="AT44" s="5">
        <v>2044</v>
      </c>
    </row>
    <row r="45" spans="2:46" x14ac:dyDescent="0.25">
      <c r="AB45" s="53" t="s">
        <v>130</v>
      </c>
      <c r="AC45" s="5">
        <v>319</v>
      </c>
      <c r="AD45" s="5">
        <v>420</v>
      </c>
      <c r="AE45" s="5">
        <v>743</v>
      </c>
      <c r="AF45" s="5">
        <v>813</v>
      </c>
      <c r="AG45" s="5">
        <v>711</v>
      </c>
      <c r="AH45" s="5">
        <v>656</v>
      </c>
      <c r="AI45" s="5">
        <v>841</v>
      </c>
      <c r="AJ45" s="5">
        <v>742</v>
      </c>
      <c r="AK45" s="5">
        <v>813</v>
      </c>
      <c r="AL45" s="5">
        <v>1004</v>
      </c>
      <c r="AM45" s="5">
        <v>639</v>
      </c>
      <c r="AN45" s="5">
        <v>1188</v>
      </c>
      <c r="AO45" s="5">
        <v>1009</v>
      </c>
      <c r="AP45" s="5">
        <v>771</v>
      </c>
      <c r="AQ45" s="5">
        <v>1055</v>
      </c>
      <c r="AR45" s="5">
        <v>966</v>
      </c>
      <c r="AS45" s="5">
        <v>1096</v>
      </c>
      <c r="AT45" s="5">
        <v>1006</v>
      </c>
    </row>
    <row r="46" spans="2:46" x14ac:dyDescent="0.25">
      <c r="AB46" s="52" t="s">
        <v>34</v>
      </c>
      <c r="AC46" s="5">
        <v>298</v>
      </c>
      <c r="AD46" s="5">
        <v>490</v>
      </c>
      <c r="AE46" s="5">
        <v>975</v>
      </c>
      <c r="AF46" s="5">
        <v>1822</v>
      </c>
      <c r="AG46" s="5">
        <v>1129</v>
      </c>
      <c r="AH46" s="5">
        <v>681</v>
      </c>
      <c r="AI46" s="5">
        <v>468</v>
      </c>
      <c r="AJ46" s="5">
        <v>749</v>
      </c>
      <c r="AK46" s="5">
        <v>570</v>
      </c>
      <c r="AL46" s="5">
        <v>482</v>
      </c>
      <c r="AM46" s="5">
        <v>674</v>
      </c>
      <c r="AN46" s="5">
        <v>1176</v>
      </c>
      <c r="AO46" s="5">
        <v>853</v>
      </c>
      <c r="AP46" s="5">
        <v>722</v>
      </c>
      <c r="AQ46" s="5">
        <v>691</v>
      </c>
      <c r="AR46" s="5">
        <v>661</v>
      </c>
      <c r="AS46" s="5">
        <v>742</v>
      </c>
      <c r="AT46" s="5">
        <v>682</v>
      </c>
    </row>
    <row r="47" spans="2:46" x14ac:dyDescent="0.25">
      <c r="AB47" s="52" t="s">
        <v>109</v>
      </c>
      <c r="AC47" s="5">
        <v>2687</v>
      </c>
      <c r="AD47" s="5">
        <v>3245</v>
      </c>
      <c r="AE47" s="5">
        <v>3418</v>
      </c>
      <c r="AF47" s="5">
        <v>4061</v>
      </c>
      <c r="AG47" s="5">
        <v>3802</v>
      </c>
      <c r="AH47" s="5">
        <v>2954</v>
      </c>
      <c r="AI47" s="5">
        <v>3324</v>
      </c>
      <c r="AJ47" s="5">
        <v>2961</v>
      </c>
      <c r="AK47" s="5">
        <v>3111</v>
      </c>
      <c r="AL47" s="5">
        <v>2792</v>
      </c>
      <c r="AM47" s="5">
        <v>2750</v>
      </c>
      <c r="AN47" s="5">
        <v>3037</v>
      </c>
      <c r="AO47" s="5">
        <v>1961</v>
      </c>
      <c r="AP47" s="5">
        <v>1076</v>
      </c>
      <c r="AQ47" s="5">
        <v>709</v>
      </c>
      <c r="AR47" s="5">
        <v>597</v>
      </c>
      <c r="AS47" s="5">
        <v>746</v>
      </c>
      <c r="AT47" s="5">
        <v>506</v>
      </c>
    </row>
    <row r="48" spans="2:46" x14ac:dyDescent="0.25">
      <c r="AB48" s="52" t="s">
        <v>116</v>
      </c>
      <c r="AC48" s="5">
        <v>3</v>
      </c>
      <c r="AD48" s="5">
        <v>12</v>
      </c>
      <c r="AE48" s="5">
        <v>15</v>
      </c>
      <c r="AF48" s="5">
        <v>34</v>
      </c>
      <c r="AG48" s="5">
        <v>30</v>
      </c>
      <c r="AH48" s="5">
        <v>15</v>
      </c>
      <c r="AI48" s="5">
        <v>31</v>
      </c>
      <c r="AJ48" s="5">
        <v>60</v>
      </c>
      <c r="AK48" s="5">
        <v>55</v>
      </c>
      <c r="AL48" s="5">
        <v>33</v>
      </c>
      <c r="AM48" s="5">
        <v>55</v>
      </c>
      <c r="AN48" s="5">
        <v>105</v>
      </c>
      <c r="AO48" s="5">
        <v>111</v>
      </c>
      <c r="AP48" s="5">
        <v>82</v>
      </c>
      <c r="AQ48" s="5">
        <v>16</v>
      </c>
      <c r="AR48" s="5">
        <v>67</v>
      </c>
      <c r="AS48" s="5">
        <v>109</v>
      </c>
      <c r="AT48" s="5">
        <v>481</v>
      </c>
    </row>
    <row r="49" spans="28:46" x14ac:dyDescent="0.25">
      <c r="AB49" s="53" t="s">
        <v>45</v>
      </c>
      <c r="AC49" s="5">
        <v>261</v>
      </c>
      <c r="AD49" s="5">
        <v>188</v>
      </c>
      <c r="AE49" s="5">
        <v>528</v>
      </c>
      <c r="AF49" s="5">
        <v>727</v>
      </c>
      <c r="AG49" s="5">
        <v>500</v>
      </c>
      <c r="AH49" s="5">
        <v>626</v>
      </c>
      <c r="AI49" s="5">
        <v>834</v>
      </c>
      <c r="AJ49" s="5">
        <v>679</v>
      </c>
      <c r="AK49" s="5">
        <v>629</v>
      </c>
      <c r="AL49" s="5">
        <v>512</v>
      </c>
      <c r="AM49" s="5">
        <v>705</v>
      </c>
      <c r="AN49" s="5">
        <v>919</v>
      </c>
      <c r="AO49" s="5">
        <v>859</v>
      </c>
      <c r="AP49" s="5">
        <v>562</v>
      </c>
      <c r="AQ49" s="5">
        <v>341</v>
      </c>
      <c r="AR49" s="5">
        <v>458</v>
      </c>
      <c r="AS49" s="5">
        <v>619</v>
      </c>
      <c r="AT49" s="5">
        <v>435</v>
      </c>
    </row>
    <row r="50" spans="28:46" x14ac:dyDescent="0.25">
      <c r="AB50" s="53" t="s">
        <v>134</v>
      </c>
      <c r="AC50" s="5">
        <v>267</v>
      </c>
      <c r="AD50" s="5">
        <v>308</v>
      </c>
      <c r="AE50" s="5">
        <v>532</v>
      </c>
      <c r="AF50" s="5">
        <v>486</v>
      </c>
      <c r="AG50" s="5">
        <v>314</v>
      </c>
      <c r="AH50" s="5">
        <v>261</v>
      </c>
      <c r="AI50" s="5">
        <v>279</v>
      </c>
      <c r="AJ50" s="5">
        <v>353</v>
      </c>
      <c r="AK50" s="5">
        <v>340</v>
      </c>
      <c r="AL50" s="5">
        <v>352</v>
      </c>
      <c r="AM50" s="5">
        <v>373</v>
      </c>
      <c r="AN50" s="5">
        <v>492</v>
      </c>
      <c r="AO50" s="5">
        <v>543</v>
      </c>
      <c r="AP50" s="5">
        <v>425</v>
      </c>
      <c r="AQ50" s="5">
        <v>305</v>
      </c>
      <c r="AR50" s="5">
        <v>341</v>
      </c>
      <c r="AS50" s="5">
        <v>292</v>
      </c>
      <c r="AT50" s="5">
        <v>330</v>
      </c>
    </row>
    <row r="51" spans="28:46" x14ac:dyDescent="0.25">
      <c r="AB51" s="53" t="s">
        <v>38</v>
      </c>
      <c r="AC51" s="5">
        <v>204</v>
      </c>
      <c r="AD51" s="5">
        <v>166</v>
      </c>
      <c r="AE51" s="5">
        <v>632</v>
      </c>
      <c r="AF51" s="5">
        <v>432</v>
      </c>
      <c r="AG51" s="5">
        <v>244</v>
      </c>
      <c r="AH51" s="5">
        <v>372</v>
      </c>
      <c r="AI51" s="5">
        <v>718</v>
      </c>
      <c r="AJ51" s="5">
        <v>566</v>
      </c>
      <c r="AK51" s="5">
        <v>921</v>
      </c>
      <c r="AL51" s="5">
        <v>1218</v>
      </c>
      <c r="AM51" s="5">
        <v>1572</v>
      </c>
      <c r="AN51" s="5">
        <v>2134</v>
      </c>
      <c r="AO51" s="5">
        <v>449</v>
      </c>
      <c r="AP51" s="5">
        <v>28</v>
      </c>
      <c r="AQ51" s="5">
        <v>42</v>
      </c>
      <c r="AR51" s="5">
        <v>59</v>
      </c>
      <c r="AS51" s="5">
        <v>237</v>
      </c>
      <c r="AT51" s="5">
        <v>253</v>
      </c>
    </row>
    <row r="52" spans="28:46" x14ac:dyDescent="0.25">
      <c r="AB52" s="53"/>
    </row>
    <row r="53" spans="28:46" x14ac:dyDescent="0.25">
      <c r="AB53" s="53"/>
    </row>
    <row r="54" spans="28:46" x14ac:dyDescent="0.25">
      <c r="AB54" s="52"/>
    </row>
    <row r="55" spans="28:46" x14ac:dyDescent="0.25">
      <c r="AC55" s="16">
        <v>1999</v>
      </c>
      <c r="AD55" s="16">
        <v>2000</v>
      </c>
      <c r="AE55" s="16">
        <v>2001</v>
      </c>
      <c r="AF55" s="16">
        <v>2002</v>
      </c>
      <c r="AG55" s="16">
        <v>2003</v>
      </c>
      <c r="AH55" s="16">
        <v>2004</v>
      </c>
      <c r="AI55" s="16">
        <v>2005</v>
      </c>
      <c r="AJ55" s="16">
        <v>2006</v>
      </c>
      <c r="AK55" s="16">
        <v>2007</v>
      </c>
      <c r="AL55" s="16">
        <v>2008</v>
      </c>
      <c r="AM55" s="16">
        <v>2009</v>
      </c>
      <c r="AN55" s="16">
        <v>2010</v>
      </c>
      <c r="AO55" s="16">
        <v>2011</v>
      </c>
      <c r="AP55" s="16">
        <v>2012</v>
      </c>
      <c r="AQ55" s="16">
        <v>2013</v>
      </c>
      <c r="AR55" s="16">
        <v>2014</v>
      </c>
      <c r="AS55" s="16">
        <v>2015</v>
      </c>
      <c r="AT55" s="16">
        <v>2016</v>
      </c>
    </row>
    <row r="56" spans="28:46" x14ac:dyDescent="0.25">
      <c r="AB56" s="52" t="s">
        <v>18</v>
      </c>
      <c r="AC56" s="77">
        <v>1.6902380131079683E-2</v>
      </c>
      <c r="AD56" s="77">
        <v>1.7586786970484783E-2</v>
      </c>
      <c r="AE56" s="77">
        <v>2.1824604192510672E-2</v>
      </c>
      <c r="AF56" s="77">
        <v>2.3640422077922076E-2</v>
      </c>
      <c r="AG56" s="77">
        <v>2.010686811921323E-2</v>
      </c>
      <c r="AH56" s="77">
        <v>2.8581628327271916E-2</v>
      </c>
      <c r="AI56" s="77">
        <v>3.7899287222808872E-2</v>
      </c>
      <c r="AJ56" s="77">
        <v>4.8904252957406996E-2</v>
      </c>
      <c r="AK56" s="77">
        <v>7.4597899774026324E-2</v>
      </c>
      <c r="AL56" s="77">
        <v>8.2733360185278423E-2</v>
      </c>
      <c r="AM56" s="77">
        <v>6.9273163457174353E-2</v>
      </c>
      <c r="AN56" s="77">
        <v>7.9419068088391789E-2</v>
      </c>
      <c r="AO56" s="77">
        <v>0.11527833601286173</v>
      </c>
      <c r="AP56" s="77">
        <v>0.14325933946940986</v>
      </c>
      <c r="AQ56" s="77">
        <v>0.12782855458096853</v>
      </c>
      <c r="AR56" s="77">
        <v>0.16668910731116199</v>
      </c>
      <c r="AS56" s="77">
        <v>0.13852268177301916</v>
      </c>
      <c r="AT56" s="77"/>
    </row>
    <row r="57" spans="28:46" x14ac:dyDescent="0.25">
      <c r="AB57" s="52" t="s">
        <v>145</v>
      </c>
      <c r="AC57" s="77">
        <v>4.8637461193515004E-3</v>
      </c>
      <c r="AD57" s="77">
        <v>4.1290717235051228E-3</v>
      </c>
      <c r="AE57" s="77">
        <v>4.7307668047349722E-3</v>
      </c>
      <c r="AF57" s="77">
        <v>3.8352272727272727E-3</v>
      </c>
      <c r="AG57" s="77">
        <v>3.5238841033672671E-3</v>
      </c>
      <c r="AH57" s="77">
        <v>6.7605256699167764E-3</v>
      </c>
      <c r="AI57" s="77">
        <v>6.8472808870116159E-3</v>
      </c>
      <c r="AJ57" s="77">
        <v>5.6769528400621612E-3</v>
      </c>
      <c r="AK57" s="77">
        <v>4.1472816695467237E-3</v>
      </c>
      <c r="AL57" s="77">
        <v>4.1914208035444571E-3</v>
      </c>
      <c r="AM57" s="77">
        <v>5.3686053297023924E-3</v>
      </c>
      <c r="AN57" s="77">
        <v>6.1348413079314731E-3</v>
      </c>
      <c r="AO57" s="77">
        <v>4.0318528938906749E-3</v>
      </c>
      <c r="AP57" s="77">
        <v>8.3069069533606623E-3</v>
      </c>
      <c r="AQ57" s="77">
        <v>3.0109825311417409E-2</v>
      </c>
      <c r="AR57" s="77">
        <v>2.9318702033122392E-2</v>
      </c>
      <c r="AS57" s="77">
        <v>7.1819435587916897E-2</v>
      </c>
      <c r="AT57" s="77"/>
    </row>
    <row r="58" spans="28:46" x14ac:dyDescent="0.25">
      <c r="AB58" s="50" t="s">
        <v>75</v>
      </c>
      <c r="AC58" s="77">
        <v>0.20817523283890996</v>
      </c>
      <c r="AD58" s="77">
        <v>0.25814344701024622</v>
      </c>
      <c r="AE58" s="77">
        <v>0.16473581295599335</v>
      </c>
      <c r="AF58" s="77">
        <v>0.17889610389610389</v>
      </c>
      <c r="AG58" s="77">
        <v>0.20026256391358424</v>
      </c>
      <c r="AH58" s="77">
        <v>0.18340435975813829</v>
      </c>
      <c r="AI58" s="77">
        <v>0.12042964625131995</v>
      </c>
      <c r="AJ58" s="77">
        <v>0.12259363800704069</v>
      </c>
      <c r="AK58" s="77">
        <v>0.10638043333776419</v>
      </c>
      <c r="AL58" s="77">
        <v>0.1005185781895076</v>
      </c>
      <c r="AM58" s="77">
        <v>0.12236270505089801</v>
      </c>
      <c r="AN58" s="77">
        <v>0.10612858126578052</v>
      </c>
      <c r="AO58" s="77">
        <v>0.10492865755627009</v>
      </c>
      <c r="AP58" s="77">
        <v>7.8815066903859546E-2</v>
      </c>
      <c r="AQ58" s="77">
        <v>6.2209773715633521E-2</v>
      </c>
      <c r="AR58" s="77">
        <v>6.2222297024370543E-2</v>
      </c>
      <c r="AS58" s="77">
        <v>5.8991888244627998E-2</v>
      </c>
      <c r="AT58" s="77"/>
    </row>
    <row r="59" spans="28:46" x14ac:dyDescent="0.25">
      <c r="AB59" s="52" t="s">
        <v>22</v>
      </c>
      <c r="AC59" s="77">
        <v>6.1538461538461542E-2</v>
      </c>
      <c r="AD59" s="77">
        <v>0.13541825967273283</v>
      </c>
      <c r="AE59" s="77">
        <v>9.1440465927966189E-2</v>
      </c>
      <c r="AF59" s="77">
        <v>9.5941558441558439E-2</v>
      </c>
      <c r="AG59" s="77">
        <v>0.10546317195633148</v>
      </c>
      <c r="AH59" s="77">
        <v>0.11028804747986345</v>
      </c>
      <c r="AI59" s="77">
        <v>0.10206573389651531</v>
      </c>
      <c r="AJ59" s="77">
        <v>0.11369763090292094</v>
      </c>
      <c r="AK59" s="77">
        <v>9.5068456732686435E-2</v>
      </c>
      <c r="AL59" s="77">
        <v>9.3885308629543848E-2</v>
      </c>
      <c r="AM59" s="77">
        <v>5.0755365363418271E-2</v>
      </c>
      <c r="AN59" s="77">
        <v>5.0967176512321848E-2</v>
      </c>
      <c r="AO59" s="77">
        <v>4.8897206591639875E-2</v>
      </c>
      <c r="AP59" s="77">
        <v>5.8163817773996443E-2</v>
      </c>
      <c r="AQ59" s="77">
        <v>6.3573376575514109E-2</v>
      </c>
      <c r="AR59" s="77">
        <v>6.3097482159687621E-2</v>
      </c>
      <c r="AS59" s="77">
        <v>5.7508934794536802E-2</v>
      </c>
      <c r="AT59" s="77"/>
    </row>
    <row r="60" spans="28:46" x14ac:dyDescent="0.25">
      <c r="AB60" s="52" t="s">
        <v>8</v>
      </c>
      <c r="AC60" s="77">
        <v>8.5891686788547777E-2</v>
      </c>
      <c r="AD60" s="77">
        <v>0.11584340113167151</v>
      </c>
      <c r="AE60" s="77">
        <v>5.9902020563066379E-2</v>
      </c>
      <c r="AF60" s="77">
        <v>5.5742694805194802E-2</v>
      </c>
      <c r="AG60" s="77">
        <v>5.9975125523976228E-2</v>
      </c>
      <c r="AH60" s="77">
        <v>7.1085923380709071E-2</v>
      </c>
      <c r="AI60" s="77">
        <v>6.637737592397043E-2</v>
      </c>
      <c r="AJ60" s="77">
        <v>8.3742983096000756E-2</v>
      </c>
      <c r="AK60" s="77">
        <v>8.4314768044663035E-2</v>
      </c>
      <c r="AL60" s="77">
        <v>8.6962541536602558E-2</v>
      </c>
      <c r="AM60" s="77">
        <v>5.6798288270764441E-2</v>
      </c>
      <c r="AN60" s="77">
        <v>6.0117271456294474E-2</v>
      </c>
      <c r="AO60" s="77">
        <v>6.7323151125401923E-2</v>
      </c>
      <c r="AP60" s="77">
        <v>6.6857452239152293E-2</v>
      </c>
      <c r="AQ60" s="77">
        <v>6.6429571754993741E-2</v>
      </c>
      <c r="AR60" s="77">
        <v>6.5521071765181099E-2</v>
      </c>
      <c r="AS60" s="77">
        <v>5.6011151809944683E-2</v>
      </c>
      <c r="AT60" s="77"/>
    </row>
    <row r="61" spans="28:46" x14ac:dyDescent="0.25">
      <c r="AB61" s="52" t="s">
        <v>108</v>
      </c>
      <c r="AC61" s="77">
        <v>2.0869265263884097E-2</v>
      </c>
      <c r="AD61" s="77">
        <v>2.0339501452821533E-2</v>
      </c>
      <c r="AE61" s="77">
        <v>5.2795357540842289E-2</v>
      </c>
      <c r="AF61" s="77">
        <v>4.0969967532467531E-2</v>
      </c>
      <c r="AG61" s="77">
        <v>3.6897139435257263E-2</v>
      </c>
      <c r="AH61" s="77">
        <v>6.2964367790446021E-2</v>
      </c>
      <c r="AI61" s="77">
        <v>7.3554646251319952E-2</v>
      </c>
      <c r="AJ61" s="77">
        <v>9.0149376803780407E-2</v>
      </c>
      <c r="AK61" s="77">
        <v>0.10248571048783729</v>
      </c>
      <c r="AL61" s="77">
        <v>7.6905648977947841E-2</v>
      </c>
      <c r="AM61" s="77">
        <v>9.2939116903326208E-2</v>
      </c>
      <c r="AN61" s="77">
        <v>7.7186319721219462E-2</v>
      </c>
      <c r="AO61" s="77">
        <v>8.5510450160771703E-2</v>
      </c>
      <c r="AP61" s="77">
        <v>9.556810271482713E-2</v>
      </c>
      <c r="AQ61" s="77">
        <v>8.170560919879119E-2</v>
      </c>
      <c r="AR61" s="77">
        <v>6.8584219738790891E-2</v>
      </c>
      <c r="AS61" s="77">
        <v>5.1888541218691145E-2</v>
      </c>
      <c r="AT61" s="77"/>
    </row>
    <row r="62" spans="28:46" x14ac:dyDescent="0.25">
      <c r="AB62" s="52" t="s">
        <v>3</v>
      </c>
      <c r="AC62" s="77">
        <v>5.3121766126250428E-3</v>
      </c>
      <c r="AD62" s="77">
        <v>8.9845542131824444E-3</v>
      </c>
      <c r="AE62" s="77">
        <v>1.1753327305985996E-2</v>
      </c>
      <c r="AF62" s="77">
        <v>1.0288149350649351E-2</v>
      </c>
      <c r="AG62" s="77">
        <v>9.6964392648210412E-3</v>
      </c>
      <c r="AH62" s="77">
        <v>1.4145786385238404E-2</v>
      </c>
      <c r="AI62" s="77">
        <v>1.3166578669482577E-2</v>
      </c>
      <c r="AJ62" s="77">
        <v>1.2860359646062604E-2</v>
      </c>
      <c r="AK62" s="77">
        <v>3.9984048916655593E-2</v>
      </c>
      <c r="AL62" s="77">
        <v>4.8081764172792266E-2</v>
      </c>
      <c r="AM62" s="77">
        <v>3.8889969526032547E-2</v>
      </c>
      <c r="AN62" s="77">
        <v>4.498883625816414E-2</v>
      </c>
      <c r="AO62" s="77">
        <v>4.1147508038585211E-2</v>
      </c>
      <c r="AP62" s="77">
        <v>5.1929770283857993E-2</v>
      </c>
      <c r="AQ62" s="77">
        <v>5.0637576472322546E-2</v>
      </c>
      <c r="AR62" s="77">
        <v>5.7694896997441764E-2</v>
      </c>
      <c r="AS62" s="77">
        <v>4.7869737368943989E-2</v>
      </c>
      <c r="AT62" s="77"/>
    </row>
    <row r="63" spans="28:46" x14ac:dyDescent="0.25">
      <c r="AB63" s="52" t="s">
        <v>6</v>
      </c>
      <c r="AC63" s="77">
        <v>-2.0041393583994482E-2</v>
      </c>
      <c r="AD63" s="77">
        <v>-1.0743232910230922E-2</v>
      </c>
      <c r="AE63" s="77">
        <v>-1.6610247892180569E-3</v>
      </c>
      <c r="AF63" s="77">
        <v>-5.4383116883116884E-3</v>
      </c>
      <c r="AG63" s="77">
        <v>-8.3145239301672114E-3</v>
      </c>
      <c r="AH63" s="77">
        <v>-7.429884647136259E-3</v>
      </c>
      <c r="AI63" s="77">
        <v>-2.8049102428722279E-4</v>
      </c>
      <c r="AJ63" s="77">
        <v>1.5857410167771399E-3</v>
      </c>
      <c r="AK63" s="77">
        <v>2.7382693074571316E-3</v>
      </c>
      <c r="AL63" s="77">
        <v>1.5091632262612023E-2</v>
      </c>
      <c r="AM63" s="77">
        <v>2.3199118200090775E-2</v>
      </c>
      <c r="AN63" s="77">
        <v>3.1248043736827828E-2</v>
      </c>
      <c r="AO63" s="77">
        <v>4.0117564308681672E-2</v>
      </c>
      <c r="AP63" s="77">
        <v>5.9880887926367081E-2</v>
      </c>
      <c r="AQ63" s="77">
        <v>6.2467752635070393E-2</v>
      </c>
      <c r="AR63" s="77">
        <v>5.444661370674566E-2</v>
      </c>
      <c r="AS63" s="77">
        <v>3.1572078952441684E-2</v>
      </c>
      <c r="AT63" s="77"/>
    </row>
    <row r="64" spans="28:46" x14ac:dyDescent="0.25">
      <c r="AB64" s="50" t="s">
        <v>39</v>
      </c>
      <c r="AC64" s="77">
        <v>4.1048637461193515E-3</v>
      </c>
      <c r="AD64" s="77">
        <v>4.9319467808533416E-3</v>
      </c>
      <c r="AE64" s="77">
        <v>6.5599966358991608E-3</v>
      </c>
      <c r="AF64" s="77">
        <v>1.8465909090909091E-3</v>
      </c>
      <c r="AG64" s="77">
        <v>1.5799898659542125E-2</v>
      </c>
      <c r="AH64" s="77">
        <v>1.7537205203150448E-2</v>
      </c>
      <c r="AI64" s="77">
        <v>5.5768215417106651E-3</v>
      </c>
      <c r="AJ64" s="77">
        <v>7.3261234975103865E-3</v>
      </c>
      <c r="AK64" s="77">
        <v>4.6523993087863886E-3</v>
      </c>
      <c r="AL64" s="77">
        <v>5.6263216191722891E-3</v>
      </c>
      <c r="AM64" s="77">
        <v>6.6005316734746803E-3</v>
      </c>
      <c r="AN64" s="77">
        <v>1.1257642468125951E-2</v>
      </c>
      <c r="AO64" s="77">
        <v>1.5248191318327975E-2</v>
      </c>
      <c r="AP64" s="77">
        <v>2.4131796736019801E-2</v>
      </c>
      <c r="AQ64" s="77">
        <v>3.2228937863934548E-2</v>
      </c>
      <c r="AR64" s="77">
        <v>2.7921771913289348E-2</v>
      </c>
      <c r="AS64" s="77">
        <v>2.8457876707250158E-2</v>
      </c>
      <c r="AT64" s="77"/>
    </row>
    <row r="65" spans="28:46" x14ac:dyDescent="0.25">
      <c r="AB65" s="133" t="s">
        <v>17</v>
      </c>
      <c r="AC65" s="77">
        <v>4.4153156260779581E-3</v>
      </c>
      <c r="AD65" s="77">
        <v>1.1316715094051077E-2</v>
      </c>
      <c r="AE65" s="77">
        <v>8.3051239460902836E-3</v>
      </c>
      <c r="AF65" s="77">
        <v>1.213474025974026E-2</v>
      </c>
      <c r="AG65" s="77">
        <v>2.2363996499147817E-2</v>
      </c>
      <c r="AH65" s="77">
        <v>1.8095004350833353E-2</v>
      </c>
      <c r="AI65" s="77">
        <v>1.3711061246040126E-2</v>
      </c>
      <c r="AJ65" s="77">
        <v>1.5682978655925914E-2</v>
      </c>
      <c r="AK65" s="77">
        <v>1.8077894456998537E-2</v>
      </c>
      <c r="AL65" s="77">
        <v>2.6671533581713824E-2</v>
      </c>
      <c r="AM65" s="77">
        <v>2.4858976852752384E-2</v>
      </c>
      <c r="AN65" s="77">
        <v>1.2937420445297665E-2</v>
      </c>
      <c r="AO65" s="77">
        <v>2.2394995980707395E-2</v>
      </c>
      <c r="AP65" s="77">
        <v>4.5494624487586045E-2</v>
      </c>
      <c r="AQ65" s="77">
        <v>4.7394412913687622E-2</v>
      </c>
      <c r="AR65" s="77">
        <v>2.8712804631749023E-2</v>
      </c>
      <c r="AS65" s="77">
        <v>2.6129639790606972E-2</v>
      </c>
      <c r="AT65" s="77"/>
    </row>
    <row r="68" spans="28:46" x14ac:dyDescent="0.25">
      <c r="AB68" s="133" t="s">
        <v>264</v>
      </c>
    </row>
    <row r="69" spans="28:46" x14ac:dyDescent="0.25">
      <c r="AC69" s="16">
        <v>1999</v>
      </c>
      <c r="AD69" s="16">
        <v>2000</v>
      </c>
      <c r="AE69" s="16">
        <v>2001</v>
      </c>
      <c r="AF69" s="16">
        <v>2002</v>
      </c>
      <c r="AG69" s="16">
        <v>2003</v>
      </c>
      <c r="AH69" s="16">
        <v>2004</v>
      </c>
      <c r="AI69" s="16">
        <v>2005</v>
      </c>
      <c r="AJ69" s="16">
        <v>2006</v>
      </c>
      <c r="AK69" s="16">
        <v>2007</v>
      </c>
      <c r="AL69" s="16">
        <v>2008</v>
      </c>
      <c r="AM69" s="16">
        <v>2009</v>
      </c>
      <c r="AN69" s="16">
        <v>2010</v>
      </c>
      <c r="AO69" s="16">
        <v>2011</v>
      </c>
      <c r="AP69" s="16">
        <v>2012</v>
      </c>
      <c r="AQ69" s="16">
        <v>2013</v>
      </c>
      <c r="AR69" s="16">
        <v>2014</v>
      </c>
      <c r="AS69" s="16">
        <v>2015</v>
      </c>
      <c r="AT69" s="16">
        <v>2016</v>
      </c>
    </row>
    <row r="70" spans="28:46" x14ac:dyDescent="0.25">
      <c r="AB70" s="50" t="s">
        <v>75</v>
      </c>
      <c r="AC70" s="77">
        <v>0.37866412371988889</v>
      </c>
      <c r="AD70" s="77">
        <v>0.35419696822780311</v>
      </c>
      <c r="AE70" s="77">
        <v>0.38195957443424883</v>
      </c>
      <c r="AF70" s="77">
        <v>0.34184048020037139</v>
      </c>
      <c r="AG70" s="77">
        <v>0.31412600719531414</v>
      </c>
      <c r="AH70" s="77">
        <v>0.25113246198678552</v>
      </c>
      <c r="AI70" s="77">
        <v>0.25394753597351333</v>
      </c>
      <c r="AJ70" s="77">
        <v>0.24388172381251966</v>
      </c>
      <c r="AK70" s="77">
        <v>0.24267631103074142</v>
      </c>
      <c r="AL70" s="77">
        <v>0.2239020113186492</v>
      </c>
      <c r="AM70" s="77">
        <v>0.21153846153846154</v>
      </c>
      <c r="AN70" s="77">
        <v>0.21549962039362261</v>
      </c>
      <c r="AO70" s="77">
        <v>0.23618478479822735</v>
      </c>
      <c r="AP70" s="77">
        <v>0.20406630406630408</v>
      </c>
      <c r="AQ70" s="77">
        <v>0.1702824631476107</v>
      </c>
      <c r="AR70" s="77">
        <v>0.1285912634839261</v>
      </c>
      <c r="AS70" s="77">
        <v>0.11709947914742713</v>
      </c>
      <c r="AT70" s="77"/>
    </row>
    <row r="71" spans="28:46" x14ac:dyDescent="0.25">
      <c r="AB71" s="52" t="s">
        <v>18</v>
      </c>
      <c r="AC71" s="77">
        <v>1.107011070110701E-2</v>
      </c>
      <c r="AD71" s="77">
        <v>6.5128155402566336E-3</v>
      </c>
      <c r="AE71" s="77">
        <v>5.1048806475723985E-3</v>
      </c>
      <c r="AF71" s="77">
        <v>6.3479725353025006E-3</v>
      </c>
      <c r="AG71" s="77">
        <v>8.2359587310082364E-3</v>
      </c>
      <c r="AH71" s="77">
        <v>9.0596958942843128E-3</v>
      </c>
      <c r="AI71" s="77">
        <v>1.0569209219406597E-2</v>
      </c>
      <c r="AJ71" s="77">
        <v>1.3494809688581315E-2</v>
      </c>
      <c r="AK71" s="77">
        <v>1.5412435665600223E-2</v>
      </c>
      <c r="AL71" s="77">
        <v>1.2753407551080054E-2</v>
      </c>
      <c r="AM71" s="77">
        <v>1.1067628714687538E-2</v>
      </c>
      <c r="AN71" s="77">
        <v>1.1534193774455411E-2</v>
      </c>
      <c r="AO71" s="77">
        <v>1.1951923722554219E-2</v>
      </c>
      <c r="AP71" s="77">
        <v>2.0124320124320125E-2</v>
      </c>
      <c r="AQ71" s="77">
        <v>3.3188701474095569E-2</v>
      </c>
      <c r="AR71" s="77">
        <v>4.4002990494499628E-2</v>
      </c>
      <c r="AS71" s="77">
        <v>4.4032359351335378E-2</v>
      </c>
      <c r="AT71" s="77"/>
    </row>
    <row r="72" spans="28:46" x14ac:dyDescent="0.25">
      <c r="AB72" s="52" t="s">
        <v>108</v>
      </c>
      <c r="AC72" s="77">
        <v>1.0489655458352336E-2</v>
      </c>
      <c r="AD72" s="77">
        <v>7.9511296421991666E-3</v>
      </c>
      <c r="AE72" s="77">
        <v>1.0782271274311795E-2</v>
      </c>
      <c r="AF72" s="77">
        <v>1.3602798289933929E-2</v>
      </c>
      <c r="AG72" s="77">
        <v>1.3677043380013677E-2</v>
      </c>
      <c r="AH72" s="77">
        <v>1.3416428633255432E-2</v>
      </c>
      <c r="AI72" s="77">
        <v>1.4962434738316568E-2</v>
      </c>
      <c r="AJ72" s="77">
        <v>1.7301038062283738E-2</v>
      </c>
      <c r="AK72" s="77">
        <v>1.6302684657115037E-2</v>
      </c>
      <c r="AL72" s="77">
        <v>1.644658182108032E-2</v>
      </c>
      <c r="AM72" s="77">
        <v>1.9567078390607801E-2</v>
      </c>
      <c r="AN72" s="77">
        <v>1.5271856567190328E-2</v>
      </c>
      <c r="AO72" s="77">
        <v>1.3227690861478547E-2</v>
      </c>
      <c r="AP72" s="77">
        <v>1.8881118881118882E-2</v>
      </c>
      <c r="AQ72" s="77">
        <v>2.5516508146317635E-2</v>
      </c>
      <c r="AR72" s="77">
        <v>3.9624052120046993E-2</v>
      </c>
      <c r="AS72" s="77">
        <v>4.1963725019393446E-2</v>
      </c>
      <c r="AT72" s="77"/>
    </row>
    <row r="73" spans="28:46" x14ac:dyDescent="0.25">
      <c r="AB73" s="52" t="s">
        <v>21</v>
      </c>
      <c r="AC73" s="77">
        <v>4.921431236784278E-2</v>
      </c>
      <c r="AD73" s="77">
        <v>5.8987039012249914E-2</v>
      </c>
      <c r="AE73" s="77">
        <v>5.48814427251475E-2</v>
      </c>
      <c r="AF73" s="77">
        <v>5.0546271105929096E-2</v>
      </c>
      <c r="AG73" s="77">
        <v>7.8672732138078669E-2</v>
      </c>
      <c r="AH73" s="77">
        <v>6.5524106292737819E-2</v>
      </c>
      <c r="AI73" s="77">
        <v>6.6407742264102884E-2</v>
      </c>
      <c r="AJ73" s="77">
        <v>7.4237181503617494E-2</v>
      </c>
      <c r="AK73" s="77">
        <v>5.6113506746418136E-2</v>
      </c>
      <c r="AL73" s="77">
        <v>4.6815633552089696E-2</v>
      </c>
      <c r="AM73" s="77">
        <v>5.1975051975051978E-2</v>
      </c>
      <c r="AN73" s="77">
        <v>8.2724989779828298E-2</v>
      </c>
      <c r="AO73" s="77">
        <v>0.12411871348955886</v>
      </c>
      <c r="AP73" s="77">
        <v>8.2957782957782958E-2</v>
      </c>
      <c r="AQ73" s="77">
        <v>5.3331800810321545E-2</v>
      </c>
      <c r="AR73" s="77">
        <v>6.4028623304496421E-2</v>
      </c>
      <c r="AS73" s="77">
        <v>3.9414872003250709E-2</v>
      </c>
      <c r="AT73" s="77"/>
    </row>
    <row r="74" spans="28:46" x14ac:dyDescent="0.25">
      <c r="AB74" s="52" t="s">
        <v>193</v>
      </c>
      <c r="AC74" s="77">
        <v>7.9232140636013096E-2</v>
      </c>
      <c r="AD74" s="77">
        <v>4.8046155337923009E-2</v>
      </c>
      <c r="AE74" s="77">
        <v>4.7756874095513747E-2</v>
      </c>
      <c r="AF74" s="77">
        <v>6.0975083128211774E-2</v>
      </c>
      <c r="AG74" s="77">
        <v>5.3667528915053671E-2</v>
      </c>
      <c r="AH74" s="77">
        <v>7.4266424305375223E-2</v>
      </c>
      <c r="AI74" s="77">
        <v>6.128231249204126E-2</v>
      </c>
      <c r="AJ74" s="77">
        <v>4.9355143126769425E-2</v>
      </c>
      <c r="AK74" s="77">
        <v>5.0076505772708307E-2</v>
      </c>
      <c r="AL74" s="77">
        <v>4.7400164731514198E-2</v>
      </c>
      <c r="AM74" s="77">
        <v>4.7327870857282621E-2</v>
      </c>
      <c r="AN74" s="77">
        <v>4.6808386380891201E-2</v>
      </c>
      <c r="AO74" s="77">
        <v>3.8877324917746592E-2</v>
      </c>
      <c r="AP74" s="77">
        <v>5.014245014245014E-2</v>
      </c>
      <c r="AQ74" s="77">
        <v>4.3849314674865664E-2</v>
      </c>
      <c r="AR74" s="77">
        <v>3.8075403182740573E-2</v>
      </c>
      <c r="AS74" s="77">
        <v>3.9193232610542646E-2</v>
      </c>
      <c r="AT74" s="77"/>
    </row>
    <row r="75" spans="28:46" x14ac:dyDescent="0.25">
      <c r="AB75" s="52" t="s">
        <v>22</v>
      </c>
      <c r="AC75" s="77">
        <v>9.7018947717567063E-3</v>
      </c>
      <c r="AD75" s="77">
        <v>7.9511296421991666E-3</v>
      </c>
      <c r="AE75" s="77">
        <v>9.5577360410934939E-3</v>
      </c>
      <c r="AF75" s="77">
        <v>1.3948266183011617E-2</v>
      </c>
      <c r="AG75" s="77">
        <v>1.5520470966015521E-2</v>
      </c>
      <c r="AH75" s="77">
        <v>1.9186935572290027E-2</v>
      </c>
      <c r="AI75" s="77">
        <v>2.1393098179039859E-2</v>
      </c>
      <c r="AJ75" s="77">
        <v>2.1767851525636994E-2</v>
      </c>
      <c r="AK75" s="77">
        <v>1.858394769787175E-2</v>
      </c>
      <c r="AL75" s="77">
        <v>1.8147036161224327E-2</v>
      </c>
      <c r="AM75" s="77">
        <v>1.8588724471077411E-2</v>
      </c>
      <c r="AN75" s="77">
        <v>1.8717514454242832E-2</v>
      </c>
      <c r="AO75" s="77">
        <v>1.6618545625461625E-2</v>
      </c>
      <c r="AP75" s="77">
        <v>2.4889924889924891E-2</v>
      </c>
      <c r="AQ75" s="77">
        <v>3.6550673831211744E-2</v>
      </c>
      <c r="AR75" s="77">
        <v>3.764818968279398E-2</v>
      </c>
      <c r="AS75" s="77">
        <v>3.6681319493184587E-2</v>
      </c>
      <c r="AT75" s="77"/>
    </row>
    <row r="76" spans="28:46" x14ac:dyDescent="0.25">
      <c r="AB76" s="52" t="s">
        <v>173</v>
      </c>
      <c r="AC76" s="77">
        <v>5.51432480616941E-3</v>
      </c>
      <c r="AD76" s="77">
        <v>4.7997672840104722E-3</v>
      </c>
      <c r="AE76" s="77">
        <v>4.2143095688681794E-3</v>
      </c>
      <c r="AF76" s="77">
        <v>6.4991147385239888E-3</v>
      </c>
      <c r="AG76" s="77">
        <v>7.0466506110070468E-3</v>
      </c>
      <c r="AH76" s="77">
        <v>9.6944516575781185E-3</v>
      </c>
      <c r="AI76" s="77">
        <v>1.2415637336049917E-2</v>
      </c>
      <c r="AJ76" s="77">
        <v>2.1075810003145644E-2</v>
      </c>
      <c r="AK76" s="77">
        <v>4.6209486715815831E-2</v>
      </c>
      <c r="AL76" s="77">
        <v>7.2295879055185058E-2</v>
      </c>
      <c r="AM76" s="77">
        <v>5.2708817414699766E-2</v>
      </c>
      <c r="AN76" s="77">
        <v>4.7918005022484375E-2</v>
      </c>
      <c r="AO76" s="77">
        <v>3.4647149667629086E-2</v>
      </c>
      <c r="AP76" s="77">
        <v>3.7270137270137269E-2</v>
      </c>
      <c r="AQ76" s="77">
        <v>4.4280336771931841E-2</v>
      </c>
      <c r="AR76" s="77">
        <v>3.513831037060771E-2</v>
      </c>
      <c r="AS76" s="77">
        <v>3.5794761922352335E-2</v>
      </c>
      <c r="AT76" s="77"/>
    </row>
    <row r="77" spans="28:46" x14ac:dyDescent="0.25">
      <c r="AB77" s="52" t="s">
        <v>109</v>
      </c>
      <c r="AC77" s="77">
        <v>0.18251171275757702</v>
      </c>
      <c r="AD77" s="77">
        <v>0.27929150909854877</v>
      </c>
      <c r="AE77" s="77">
        <v>0.22901989472177606</v>
      </c>
      <c r="AF77" s="77">
        <v>0.16852355659195922</v>
      </c>
      <c r="AG77" s="77">
        <v>0.1541937977581542</v>
      </c>
      <c r="AH77" s="77">
        <v>0.12888427248333767</v>
      </c>
      <c r="AI77" s="77">
        <v>0.11466955303705591</v>
      </c>
      <c r="AJ77" s="77">
        <v>0.1007864108210129</v>
      </c>
      <c r="AK77" s="77">
        <v>8.4545833912922516E-2</v>
      </c>
      <c r="AL77" s="77">
        <v>8.454446422403486E-2</v>
      </c>
      <c r="AM77" s="77">
        <v>8.4474746239452128E-2</v>
      </c>
      <c r="AN77" s="77">
        <v>8.0593353968346673E-2</v>
      </c>
      <c r="AO77" s="77">
        <v>7.9198281071644394E-2</v>
      </c>
      <c r="AP77" s="77">
        <v>6.5190365190365196E-2</v>
      </c>
      <c r="AQ77" s="77">
        <v>5.3360535616792618E-2</v>
      </c>
      <c r="AR77" s="77">
        <v>3.6900566057887427E-2</v>
      </c>
      <c r="AS77" s="77">
        <v>3.1140334675482988E-2</v>
      </c>
      <c r="AT77" s="77"/>
    </row>
    <row r="78" spans="28:46" x14ac:dyDescent="0.25">
      <c r="AB78" s="53" t="s">
        <v>38</v>
      </c>
      <c r="AC78" s="77">
        <v>7.8776068659563005E-4</v>
      </c>
      <c r="AD78" s="77">
        <v>1.0019716215779438E-3</v>
      </c>
      <c r="AE78" s="77">
        <v>1.2245352332183011E-3</v>
      </c>
      <c r="AF78" s="77">
        <v>3.260353240920672E-3</v>
      </c>
      <c r="AG78" s="77">
        <v>5.2329557280052326E-3</v>
      </c>
      <c r="AH78" s="77">
        <v>1.0560027698433307E-2</v>
      </c>
      <c r="AI78" s="77">
        <v>8.0542467846682793E-3</v>
      </c>
      <c r="AJ78" s="77">
        <v>6.480025165146272E-3</v>
      </c>
      <c r="AK78" s="77">
        <v>5.4805953540130754E-3</v>
      </c>
      <c r="AL78" s="77">
        <v>7.7317533278422829E-3</v>
      </c>
      <c r="AM78" s="77">
        <v>8.3771554359789654E-3</v>
      </c>
      <c r="AN78" s="77">
        <v>1.0920983472522338E-2</v>
      </c>
      <c r="AO78" s="77">
        <v>9.2996709863694352E-3</v>
      </c>
      <c r="AP78" s="77">
        <v>9.324009324009324E-3</v>
      </c>
      <c r="AQ78" s="77">
        <v>1.6752392172638717E-2</v>
      </c>
      <c r="AR78" s="77">
        <v>1.9278009185090247E-2</v>
      </c>
      <c r="AS78" s="77">
        <v>2.9404159432603154E-2</v>
      </c>
      <c r="AT78" s="77"/>
    </row>
    <row r="79" spans="28:46" x14ac:dyDescent="0.25">
      <c r="AB79" s="52" t="s">
        <v>52</v>
      </c>
      <c r="AC79" s="77">
        <v>3.5241925452962394E-3</v>
      </c>
      <c r="AD79" s="77">
        <v>2.6503765473997222E-3</v>
      </c>
      <c r="AE79" s="77">
        <v>3.0056773906267393E-3</v>
      </c>
      <c r="AF79" s="77">
        <v>5.0956514228958846E-3</v>
      </c>
      <c r="AG79" s="77">
        <v>6.3627984420063632E-3</v>
      </c>
      <c r="AH79" s="77">
        <v>7.6747742289160099E-3</v>
      </c>
      <c r="AI79" s="77">
        <v>7.7040621418566152E-3</v>
      </c>
      <c r="AJ79" s="77">
        <v>7.8641082101289714E-3</v>
      </c>
      <c r="AK79" s="77">
        <v>8.8190290721936286E-3</v>
      </c>
      <c r="AL79" s="77">
        <v>1.2301724366979303E-2</v>
      </c>
      <c r="AM79" s="77">
        <v>1.2259997554115202E-2</v>
      </c>
      <c r="AN79" s="77">
        <v>1.4308240378438359E-2</v>
      </c>
      <c r="AO79" s="77">
        <v>2.0143691667226214E-2</v>
      </c>
      <c r="AP79" s="77">
        <v>2.3931623931623933E-2</v>
      </c>
      <c r="AQ79" s="77">
        <v>2.6292347921036751E-2</v>
      </c>
      <c r="AR79" s="77">
        <v>2.9157321371355335E-2</v>
      </c>
      <c r="AS79" s="77">
        <v>2.7261645303091869E-2</v>
      </c>
      <c r="AT79" s="77"/>
    </row>
    <row r="82" spans="28:48" x14ac:dyDescent="0.25">
      <c r="AB82" s="133" t="s">
        <v>265</v>
      </c>
    </row>
    <row r="83" spans="28:48" x14ac:dyDescent="0.25">
      <c r="AC83" s="16">
        <v>1999</v>
      </c>
      <c r="AD83" s="16">
        <v>2000</v>
      </c>
      <c r="AE83" s="16">
        <v>2001</v>
      </c>
      <c r="AF83" s="16">
        <v>2002</v>
      </c>
      <c r="AG83" s="16">
        <v>2003</v>
      </c>
      <c r="AH83" s="16">
        <v>2004</v>
      </c>
      <c r="AI83" s="16">
        <v>2005</v>
      </c>
      <c r="AJ83" s="16">
        <v>2006</v>
      </c>
      <c r="AK83" s="16">
        <v>2007</v>
      </c>
      <c r="AL83" s="16">
        <v>2008</v>
      </c>
      <c r="AM83" s="16">
        <v>2009</v>
      </c>
      <c r="AN83" s="16">
        <v>2010</v>
      </c>
      <c r="AO83" s="16">
        <v>2011</v>
      </c>
      <c r="AP83" s="16">
        <v>2012</v>
      </c>
      <c r="AQ83" s="16">
        <v>2013</v>
      </c>
      <c r="AR83" s="16">
        <v>2014</v>
      </c>
      <c r="AS83" s="16">
        <v>2015</v>
      </c>
      <c r="AT83" s="16">
        <v>2016</v>
      </c>
    </row>
    <row r="84" spans="28:48" x14ac:dyDescent="0.25">
      <c r="AB84" s="50" t="s">
        <v>36</v>
      </c>
      <c r="AC84" s="77">
        <v>0</v>
      </c>
      <c r="AD84" s="77">
        <v>0.16666666666666666</v>
      </c>
      <c r="AE84" s="77">
        <v>0</v>
      </c>
      <c r="AF84" s="77">
        <v>0.10714285714285714</v>
      </c>
      <c r="AG84" s="77">
        <v>6.3492063492063489E-2</v>
      </c>
      <c r="AH84" s="77">
        <v>7.2727272727272724E-2</v>
      </c>
      <c r="AI84" s="77">
        <v>7.582938388625593E-2</v>
      </c>
      <c r="AJ84" s="77">
        <v>2.4734982332155476E-2</v>
      </c>
      <c r="AK84" s="77">
        <v>0.10759493670886076</v>
      </c>
      <c r="AL84" s="77">
        <v>0.1152614727854856</v>
      </c>
      <c r="AM84" s="77">
        <v>8.1243731193580748E-2</v>
      </c>
      <c r="AN84" s="77">
        <v>0.1013215859030837</v>
      </c>
      <c r="AO84" s="77">
        <v>6.3738156761412576E-2</v>
      </c>
      <c r="AP84" s="77">
        <v>0.10758377425044091</v>
      </c>
      <c r="AQ84" s="77">
        <v>0.13783269961977188</v>
      </c>
      <c r="AR84" s="77">
        <v>0.10232067510548523</v>
      </c>
      <c r="AS84" s="77">
        <v>0.16591928251121077</v>
      </c>
      <c r="AT84" s="77"/>
    </row>
    <row r="85" spans="28:48" x14ac:dyDescent="0.25">
      <c r="AB85" s="53" t="s">
        <v>140</v>
      </c>
      <c r="AC85" s="77">
        <v>0.25925925925925924</v>
      </c>
      <c r="AD85" s="77">
        <v>5.2631578947368418E-2</v>
      </c>
      <c r="AE85" s="77">
        <v>5.3571428571428568E-2</v>
      </c>
      <c r="AF85" s="77">
        <v>1.4925373134328358E-2</v>
      </c>
      <c r="AG85" s="77">
        <v>7.1856287425149698E-2</v>
      </c>
      <c r="AH85" s="77">
        <v>8.4415584415584416E-2</v>
      </c>
      <c r="AI85" s="77">
        <v>0.1192468619246862</v>
      </c>
      <c r="AJ85" s="77">
        <v>9.5070422535211266E-2</v>
      </c>
      <c r="AK85" s="77">
        <v>0.15190784737221022</v>
      </c>
      <c r="AL85" s="77">
        <v>0.14959568733153639</v>
      </c>
      <c r="AM85" s="77">
        <v>0.15540069686411151</v>
      </c>
      <c r="AN85" s="77">
        <v>0.12341561040693796</v>
      </c>
      <c r="AO85" s="77">
        <v>6.3172043010752688E-2</v>
      </c>
      <c r="AP85" s="77">
        <v>0.11134307585247043</v>
      </c>
      <c r="AQ85" s="77">
        <v>0.13547376664056382</v>
      </c>
      <c r="AR85" s="77">
        <v>0.12098991750687443</v>
      </c>
      <c r="AS85" s="77">
        <v>0.15832482124616956</v>
      </c>
      <c r="AT85" s="77"/>
    </row>
    <row r="86" spans="28:48" x14ac:dyDescent="0.25">
      <c r="AB86" s="53" t="s">
        <v>38</v>
      </c>
      <c r="AC86" s="77">
        <v>9.947643979057591E-2</v>
      </c>
      <c r="AD86" s="77">
        <v>0.16489361702127658</v>
      </c>
      <c r="AE86" s="77">
        <v>0.16041666666666668</v>
      </c>
      <c r="AF86" s="77">
        <v>0.14589371980676327</v>
      </c>
      <c r="AG86" s="77">
        <v>0.1337386018237082</v>
      </c>
      <c r="AH86" s="77">
        <v>0.26445086705202314</v>
      </c>
      <c r="AI86" s="77">
        <v>0.18201438848920864</v>
      </c>
      <c r="AJ86" s="77">
        <v>0.11105121293800539</v>
      </c>
      <c r="AK86" s="77">
        <v>8.8939051918735898E-2</v>
      </c>
      <c r="AL86" s="77">
        <v>9.9013269819666558E-2</v>
      </c>
      <c r="AM86" s="77">
        <v>7.0874288670460431E-2</v>
      </c>
      <c r="AN86" s="77">
        <v>7.2424477149496513E-2</v>
      </c>
      <c r="AO86" s="77">
        <v>4.000577700751011E-2</v>
      </c>
      <c r="AP86" s="77">
        <v>5.0732807215332583E-2</v>
      </c>
      <c r="AQ86" s="77">
        <v>8.6191602602010642E-2</v>
      </c>
      <c r="AR86" s="77">
        <v>5.8010605817130002E-2</v>
      </c>
      <c r="AS86" s="77">
        <v>0.13443675054889376</v>
      </c>
      <c r="AT86" s="77"/>
    </row>
    <row r="87" spans="28:48" x14ac:dyDescent="0.25">
      <c r="AB87" s="52" t="s">
        <v>192</v>
      </c>
      <c r="AC87" s="77"/>
      <c r="AD87" s="77"/>
      <c r="AE87" s="77"/>
      <c r="AF87" s="77">
        <v>0</v>
      </c>
      <c r="AG87" s="77">
        <v>0.11764705882352941</v>
      </c>
      <c r="AH87" s="77">
        <v>0</v>
      </c>
      <c r="AI87" s="77">
        <v>0.2857142857142857</v>
      </c>
      <c r="AJ87" s="77">
        <v>0.17857142857142858</v>
      </c>
      <c r="AK87" s="77">
        <v>0.2</v>
      </c>
      <c r="AL87" s="77">
        <v>2.1276595744680851E-2</v>
      </c>
      <c r="AM87" s="77">
        <v>1.7241379310344827E-2</v>
      </c>
      <c r="AN87" s="77">
        <v>1.6129032258064516E-2</v>
      </c>
      <c r="AO87" s="77">
        <v>5.4054054054054057E-2</v>
      </c>
      <c r="AP87" s="77">
        <v>1.2345679012345678E-2</v>
      </c>
      <c r="AQ87" s="77">
        <v>0.05</v>
      </c>
      <c r="AR87" s="77">
        <v>7.3529411764705885E-2</v>
      </c>
      <c r="AS87" s="77">
        <v>0.13043478260869565</v>
      </c>
      <c r="AT87" s="77"/>
    </row>
    <row r="88" spans="28:48" x14ac:dyDescent="0.25">
      <c r="AB88" s="53" t="s">
        <v>144</v>
      </c>
      <c r="AC88" s="77">
        <v>0.13001745200698081</v>
      </c>
      <c r="AD88" s="77">
        <v>0.18130841121495328</v>
      </c>
      <c r="AE88" s="77">
        <v>0.16157635467980297</v>
      </c>
      <c r="AF88" s="77">
        <v>0.13847675568743817</v>
      </c>
      <c r="AG88" s="77">
        <v>9.4930875576036869E-2</v>
      </c>
      <c r="AH88" s="77">
        <v>0.1205240174672489</v>
      </c>
      <c r="AI88" s="77">
        <v>0.11149228130360206</v>
      </c>
      <c r="AJ88" s="77">
        <v>9.9218749999999994E-2</v>
      </c>
      <c r="AK88" s="77">
        <v>9.686609686609686E-2</v>
      </c>
      <c r="AL88" s="77">
        <v>0.10826032540675845</v>
      </c>
      <c r="AM88" s="77">
        <v>0.10647058823529412</v>
      </c>
      <c r="AN88" s="77">
        <v>0.10163043478260869</v>
      </c>
      <c r="AO88" s="77">
        <v>6.4403394907638536E-2</v>
      </c>
      <c r="AP88" s="77">
        <v>9.781576448243115E-2</v>
      </c>
      <c r="AQ88" s="77">
        <v>9.3844601412714432E-2</v>
      </c>
      <c r="AR88" s="77">
        <v>5.8016877637130801E-2</v>
      </c>
      <c r="AS88" s="77">
        <v>0.11905978538579458</v>
      </c>
      <c r="AT88" s="77"/>
    </row>
    <row r="89" spans="28:48" x14ac:dyDescent="0.25">
      <c r="AB89" s="52" t="s">
        <v>119</v>
      </c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>
        <v>4.2763157894736843E-2</v>
      </c>
      <c r="AQ89" s="77">
        <v>0.11515151515151516</v>
      </c>
      <c r="AR89" s="77">
        <v>9.4224924012158054E-2</v>
      </c>
      <c r="AS89" s="77">
        <v>0.11075949367088607</v>
      </c>
      <c r="AT89" s="77"/>
    </row>
    <row r="90" spans="28:48" x14ac:dyDescent="0.25">
      <c r="AB90" s="50" t="s">
        <v>139</v>
      </c>
      <c r="AC90" s="77">
        <v>7.407407407407407E-2</v>
      </c>
      <c r="AD90" s="77">
        <v>2.9850746268656716E-2</v>
      </c>
      <c r="AE90" s="77">
        <v>7.1428571428571425E-2</v>
      </c>
      <c r="AF90" s="77">
        <v>6.9387755102040816E-2</v>
      </c>
      <c r="AG90" s="77">
        <v>0.12760416666666666</v>
      </c>
      <c r="AH90" s="77">
        <v>0.15745393634840871</v>
      </c>
      <c r="AI90" s="77">
        <v>0.12929848693259974</v>
      </c>
      <c r="AJ90" s="77">
        <v>7.9835390946502063E-2</v>
      </c>
      <c r="AK90" s="77">
        <v>0.12260807937632884</v>
      </c>
      <c r="AL90" s="77">
        <v>0.10920245398773006</v>
      </c>
      <c r="AM90" s="77">
        <v>9.6231884057971021E-2</v>
      </c>
      <c r="AN90" s="77">
        <v>0.11010486177311725</v>
      </c>
      <c r="AO90" s="77">
        <v>5.4114490161001789E-2</v>
      </c>
      <c r="AP90" s="77">
        <v>7.3855913004077928E-2</v>
      </c>
      <c r="AQ90" s="77">
        <v>9.5609756097560977E-2</v>
      </c>
      <c r="AR90" s="77">
        <v>7.873594001071238E-2</v>
      </c>
      <c r="AS90" s="77">
        <v>0.11053540587219343</v>
      </c>
      <c r="AT90" s="77"/>
    </row>
    <row r="91" spans="28:48" x14ac:dyDescent="0.25">
      <c r="AB91" s="53" t="s">
        <v>133</v>
      </c>
      <c r="AC91" s="77">
        <v>2.6315789473684209E-2</v>
      </c>
      <c r="AD91" s="77">
        <v>5.5555555555555552E-2</v>
      </c>
      <c r="AE91" s="77">
        <v>7.3033707865168537E-2</v>
      </c>
      <c r="AF91" s="77">
        <v>0.1</v>
      </c>
      <c r="AG91" s="77">
        <v>0.1111111111111111</v>
      </c>
      <c r="AH91" s="77">
        <v>0.11267605633802817</v>
      </c>
      <c r="AI91" s="77">
        <v>6.2330623306233061E-2</v>
      </c>
      <c r="AJ91" s="77">
        <v>0.10221465076660988</v>
      </c>
      <c r="AK91" s="77">
        <v>0.16042780748663102</v>
      </c>
      <c r="AL91" s="77">
        <v>9.3193717277486918E-2</v>
      </c>
      <c r="AM91" s="77">
        <v>6.997342781222321E-2</v>
      </c>
      <c r="AN91" s="77">
        <v>0.11235955056179775</v>
      </c>
      <c r="AO91" s="77">
        <v>7.399347116430903E-2</v>
      </c>
      <c r="AP91" s="77">
        <v>8.092202059833252E-2</v>
      </c>
      <c r="AQ91" s="77">
        <v>5.7889822595704951E-2</v>
      </c>
      <c r="AR91" s="77">
        <v>4.535349044019564E-2</v>
      </c>
      <c r="AS91" s="77">
        <v>0.10885218127911901</v>
      </c>
      <c r="AT91" s="77"/>
    </row>
    <row r="92" spans="28:48" x14ac:dyDescent="0.25">
      <c r="AB92" s="50" t="s">
        <v>65</v>
      </c>
      <c r="AC92" s="77">
        <v>9.9870856650882481E-2</v>
      </c>
      <c r="AD92" s="77">
        <v>0.171875</v>
      </c>
      <c r="AE92" s="77">
        <v>0.2627399073461284</v>
      </c>
      <c r="AF92" s="77">
        <v>0.34539249146757678</v>
      </c>
      <c r="AG92" s="77">
        <v>0.21480910142691861</v>
      </c>
      <c r="AH92" s="77">
        <v>0.2094644167278063</v>
      </c>
      <c r="AI92" s="77">
        <v>0.23364485981308411</v>
      </c>
      <c r="AJ92" s="77">
        <v>0.20203627107858735</v>
      </c>
      <c r="AK92" s="77">
        <v>0.27656390302304701</v>
      </c>
      <c r="AL92" s="77">
        <v>0.22836386607706885</v>
      </c>
      <c r="AM92" s="77">
        <v>0.1329073482428115</v>
      </c>
      <c r="AN92" s="77">
        <v>0.13209802749551702</v>
      </c>
      <c r="AO92" s="77">
        <v>8.0475290305157973E-2</v>
      </c>
      <c r="AP92" s="77">
        <v>0.1414448669201521</v>
      </c>
      <c r="AQ92" s="77">
        <v>0.14111449958414193</v>
      </c>
      <c r="AR92" s="77">
        <v>5.6265206812652069E-2</v>
      </c>
      <c r="AS92" s="77">
        <v>0.10796139927623644</v>
      </c>
      <c r="AT92" s="77"/>
    </row>
    <row r="93" spans="28:48" x14ac:dyDescent="0.25">
      <c r="AB93" s="53" t="s">
        <v>42</v>
      </c>
      <c r="AC93" s="77">
        <v>0.1079088471849866</v>
      </c>
      <c r="AD93" s="77">
        <v>0.20797720797720798</v>
      </c>
      <c r="AE93" s="77">
        <v>0.17401960784313725</v>
      </c>
      <c r="AF93" s="77">
        <v>0.1582608695652174</v>
      </c>
      <c r="AG93" s="77">
        <v>0.1265377855887522</v>
      </c>
      <c r="AH93" s="77">
        <v>0.10530546623794212</v>
      </c>
      <c r="AI93" s="77">
        <v>9.4736842105263161E-2</v>
      </c>
      <c r="AJ93" s="77">
        <v>6.3514140009272135E-2</v>
      </c>
      <c r="AK93" s="77">
        <v>7.7825818406423719E-2</v>
      </c>
      <c r="AL93" s="77">
        <v>9.4547408004297603E-2</v>
      </c>
      <c r="AM93" s="77">
        <v>7.7079107505070993E-2</v>
      </c>
      <c r="AN93" s="77">
        <v>0.10031208203299152</v>
      </c>
      <c r="AO93" s="77">
        <v>7.8459937565036414E-2</v>
      </c>
      <c r="AP93" s="77">
        <v>0.10880503144654088</v>
      </c>
      <c r="AQ93" s="77">
        <v>0.10183117463153193</v>
      </c>
      <c r="AR93" s="77">
        <v>7.3799025295892315E-2</v>
      </c>
      <c r="AS93" s="77">
        <v>0.10682492581602374</v>
      </c>
      <c r="AT93" s="77"/>
    </row>
    <row r="95" spans="28:48" x14ac:dyDescent="0.25">
      <c r="AB95" s="118" t="s">
        <v>290</v>
      </c>
    </row>
    <row r="96" spans="28:48" x14ac:dyDescent="0.25">
      <c r="AB96" s="147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</row>
    <row r="97" spans="28:48" x14ac:dyDescent="0.25">
      <c r="AB97" s="144" t="s">
        <v>291</v>
      </c>
      <c r="AC97" s="45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01"/>
      <c r="AS97" s="101"/>
      <c r="AT97" s="101"/>
      <c r="AV97" s="144"/>
    </row>
    <row r="98" spans="28:48" x14ac:dyDescent="0.25">
      <c r="AB98" s="52" t="s">
        <v>292</v>
      </c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144"/>
      <c r="AV98" s="144"/>
    </row>
    <row r="99" spans="28:48" x14ac:dyDescent="0.25">
      <c r="AB99" s="52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144"/>
      <c r="AV99" s="144"/>
    </row>
    <row r="100" spans="28:48" x14ac:dyDescent="0.25">
      <c r="AB100" s="52" t="s">
        <v>291</v>
      </c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144"/>
      <c r="AV100" s="144"/>
    </row>
    <row r="101" spans="28:48" x14ac:dyDescent="0.25">
      <c r="AB101" s="52" t="s">
        <v>279</v>
      </c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144"/>
      <c r="AV101" s="144"/>
    </row>
    <row r="102" spans="28:48" x14ac:dyDescent="0.25">
      <c r="AB102" s="53" t="s">
        <v>278</v>
      </c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144"/>
      <c r="AV102" s="144"/>
    </row>
    <row r="103" spans="28:48" x14ac:dyDescent="0.25">
      <c r="AB103" s="53" t="s">
        <v>293</v>
      </c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144"/>
      <c r="AV103" s="144"/>
    </row>
    <row r="104" spans="28:48" x14ac:dyDescent="0.25">
      <c r="AB104" s="50" t="s">
        <v>294</v>
      </c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144"/>
      <c r="AV104" s="144"/>
    </row>
    <row r="105" spans="28:48" x14ac:dyDescent="0.25">
      <c r="AB105" s="53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144"/>
      <c r="AV105" s="144"/>
    </row>
    <row r="106" spans="28:48" x14ac:dyDescent="0.25">
      <c r="AB106" s="52" t="s">
        <v>295</v>
      </c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144"/>
      <c r="AV106" s="144"/>
    </row>
    <row r="107" spans="28:48" x14ac:dyDescent="0.25">
      <c r="AB107" s="50" t="s">
        <v>296</v>
      </c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144"/>
      <c r="AV107" s="144"/>
    </row>
    <row r="108" spans="28:48" x14ac:dyDescent="0.25">
      <c r="AB108" s="144" t="s">
        <v>297</v>
      </c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</row>
    <row r="109" spans="28:48" x14ac:dyDescent="0.25">
      <c r="AB109" s="144" t="s">
        <v>298</v>
      </c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4"/>
      <c r="AV109" s="144"/>
    </row>
    <row r="110" spans="28:48" x14ac:dyDescent="0.25">
      <c r="AB110" s="39" t="s">
        <v>109</v>
      </c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44"/>
      <c r="AV110" s="144"/>
    </row>
    <row r="111" spans="28:48" x14ac:dyDescent="0.25">
      <c r="AB111" s="39" t="s">
        <v>299</v>
      </c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44"/>
      <c r="AV111" s="144"/>
    </row>
    <row r="112" spans="28:48" x14ac:dyDescent="0.25">
      <c r="AB112" s="51" t="s">
        <v>293</v>
      </c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44"/>
      <c r="AV112" s="144"/>
    </row>
    <row r="113" spans="27:93" x14ac:dyDescent="0.25">
      <c r="AB113" s="51" t="s">
        <v>300</v>
      </c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44"/>
      <c r="AV113" s="144"/>
    </row>
    <row r="114" spans="27:93" x14ac:dyDescent="0.25">
      <c r="AB114" s="39"/>
      <c r="AC114" s="1">
        <v>1999</v>
      </c>
      <c r="AD114" s="1">
        <v>2000</v>
      </c>
      <c r="AE114" s="1">
        <v>2001</v>
      </c>
      <c r="AF114" s="1">
        <v>2002</v>
      </c>
      <c r="AG114" s="1">
        <v>2003</v>
      </c>
      <c r="AH114" s="1">
        <v>2004</v>
      </c>
      <c r="AI114" s="1">
        <v>2005</v>
      </c>
      <c r="AJ114" s="1">
        <v>2006</v>
      </c>
      <c r="AK114" s="1">
        <v>2007</v>
      </c>
      <c r="AL114" s="1">
        <v>2008</v>
      </c>
      <c r="AM114" s="1">
        <v>2009</v>
      </c>
      <c r="AN114" s="1">
        <v>2010</v>
      </c>
      <c r="AO114" s="1">
        <v>2011</v>
      </c>
      <c r="AP114" s="1">
        <v>2012</v>
      </c>
      <c r="AQ114" s="1">
        <v>2013</v>
      </c>
      <c r="AR114" s="1">
        <v>2014</v>
      </c>
      <c r="AS114" s="1">
        <v>2015</v>
      </c>
      <c r="AT114" s="1">
        <v>2016</v>
      </c>
      <c r="AU114" s="1">
        <v>2017</v>
      </c>
      <c r="AV114" s="144"/>
    </row>
    <row r="115" spans="27:93" x14ac:dyDescent="0.25">
      <c r="AA115" s="84"/>
      <c r="AB115" s="28" t="s">
        <v>201</v>
      </c>
      <c r="AC115" s="14">
        <v>29249</v>
      </c>
      <c r="AD115" s="14">
        <v>26452</v>
      </c>
      <c r="AE115" s="14">
        <v>47931</v>
      </c>
      <c r="AF115" s="14">
        <v>49657</v>
      </c>
      <c r="AG115" s="14">
        <v>43843</v>
      </c>
      <c r="AH115" s="14">
        <v>45234</v>
      </c>
      <c r="AI115" s="14">
        <v>61023</v>
      </c>
      <c r="AJ115" s="14">
        <v>63478</v>
      </c>
      <c r="AK115" s="14">
        <v>75230</v>
      </c>
      <c r="AL115" s="14">
        <v>79448</v>
      </c>
      <c r="AM115" s="14">
        <v>77115</v>
      </c>
      <c r="AN115" s="14">
        <v>95846</v>
      </c>
      <c r="AO115" s="14">
        <v>79616</v>
      </c>
      <c r="AP115" s="14">
        <v>64645</v>
      </c>
      <c r="AQ115" s="14">
        <v>54268</v>
      </c>
      <c r="AR115" s="14">
        <v>59416</v>
      </c>
      <c r="AS115" s="14">
        <v>67433</v>
      </c>
      <c r="AT115" s="14">
        <v>64065</v>
      </c>
      <c r="AU115" s="14">
        <v>66655</v>
      </c>
      <c r="AV115" s="148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44"/>
      <c r="CL115" s="144"/>
      <c r="CM115" s="144"/>
      <c r="CN115" s="144"/>
      <c r="CO115" s="144"/>
    </row>
    <row r="116" spans="27:93" x14ac:dyDescent="0.25">
      <c r="AA116" s="84"/>
      <c r="AB116" s="32" t="s">
        <v>199</v>
      </c>
      <c r="AC116" s="14">
        <v>11029</v>
      </c>
      <c r="AD116" s="14">
        <v>6666</v>
      </c>
      <c r="AE116" s="14">
        <v>15877</v>
      </c>
      <c r="AF116" s="14">
        <v>17028</v>
      </c>
      <c r="AG116" s="14">
        <v>15663</v>
      </c>
      <c r="AH116" s="14">
        <v>18459</v>
      </c>
      <c r="AI116" s="14">
        <v>29408</v>
      </c>
      <c r="AJ116" s="14">
        <v>30757</v>
      </c>
      <c r="AK116" s="14">
        <v>40332</v>
      </c>
      <c r="AL116" s="14">
        <v>43653</v>
      </c>
      <c r="AM116" s="14">
        <v>37726</v>
      </c>
      <c r="AN116" s="14">
        <v>48323</v>
      </c>
      <c r="AO116" s="14">
        <v>42442</v>
      </c>
      <c r="AP116" s="14">
        <v>38705</v>
      </c>
      <c r="AQ116" s="14">
        <v>30855</v>
      </c>
      <c r="AR116" s="14">
        <v>34908</v>
      </c>
      <c r="AS116" s="14">
        <v>34592</v>
      </c>
      <c r="AT116" s="14">
        <v>26402</v>
      </c>
      <c r="AU116" s="14">
        <v>26268.5</v>
      </c>
      <c r="AV116" s="148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44"/>
      <c r="CL116" s="144"/>
      <c r="CM116" s="144"/>
      <c r="CN116" s="144"/>
      <c r="CO116" s="144"/>
    </row>
    <row r="117" spans="27:93" x14ac:dyDescent="0.25">
      <c r="AA117" s="88" t="s">
        <v>184</v>
      </c>
      <c r="AB117" s="33" t="s">
        <v>203</v>
      </c>
      <c r="AC117" s="12">
        <v>3344</v>
      </c>
      <c r="AD117" s="12">
        <v>6952</v>
      </c>
      <c r="AE117" s="12">
        <v>6661</v>
      </c>
      <c r="AF117" s="12">
        <v>7816</v>
      </c>
      <c r="AG117" s="12">
        <v>7382</v>
      </c>
      <c r="AH117" s="12">
        <v>7608</v>
      </c>
      <c r="AI117" s="12">
        <v>10502</v>
      </c>
      <c r="AJ117" s="12">
        <v>12460</v>
      </c>
      <c r="AK117" s="12">
        <v>15562</v>
      </c>
      <c r="AL117" s="12">
        <v>19511</v>
      </c>
      <c r="AM117" s="12">
        <v>12261</v>
      </c>
      <c r="AN117" s="12">
        <v>16393</v>
      </c>
      <c r="AO117" s="12">
        <v>15721</v>
      </c>
      <c r="AP117" s="12">
        <v>16447</v>
      </c>
      <c r="AQ117" s="12">
        <v>14248</v>
      </c>
      <c r="AR117" s="12">
        <v>14508</v>
      </c>
      <c r="AS117" s="12">
        <v>13867</v>
      </c>
      <c r="AT117" s="12">
        <v>9876</v>
      </c>
      <c r="AU117" s="12">
        <v>8839</v>
      </c>
      <c r="AV117" s="149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44"/>
      <c r="CL117" s="144"/>
      <c r="CM117" s="144"/>
      <c r="CN117" s="144"/>
      <c r="CO117" s="144"/>
    </row>
    <row r="118" spans="27:93" x14ac:dyDescent="0.25">
      <c r="AA118" s="88" t="s">
        <v>183</v>
      </c>
      <c r="AB118" s="35" t="s">
        <v>204</v>
      </c>
      <c r="AC118" s="12">
        <v>7685</v>
      </c>
      <c r="AD118" s="12">
        <v>-286</v>
      </c>
      <c r="AE118" s="12">
        <v>9216</v>
      </c>
      <c r="AF118" s="12">
        <v>9212</v>
      </c>
      <c r="AG118" s="12">
        <v>8281</v>
      </c>
      <c r="AH118" s="12">
        <v>10851</v>
      </c>
      <c r="AI118" s="12">
        <v>18906</v>
      </c>
      <c r="AJ118" s="12">
        <v>18297</v>
      </c>
      <c r="AK118" s="12">
        <v>24770</v>
      </c>
      <c r="AL118" s="12">
        <v>24142</v>
      </c>
      <c r="AM118" s="12">
        <v>25465</v>
      </c>
      <c r="AN118" s="12">
        <v>31930</v>
      </c>
      <c r="AO118" s="12">
        <v>26721</v>
      </c>
      <c r="AP118" s="12">
        <v>22258</v>
      </c>
      <c r="AQ118" s="12">
        <v>16607</v>
      </c>
      <c r="AR118" s="12">
        <v>20400</v>
      </c>
      <c r="AS118" s="12">
        <v>20725</v>
      </c>
      <c r="AT118" s="12">
        <v>16526</v>
      </c>
      <c r="AU118" s="12">
        <v>17429.5</v>
      </c>
      <c r="AV118" s="149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44"/>
      <c r="CL118" s="144"/>
      <c r="CM118" s="144"/>
      <c r="CN118" s="144"/>
      <c r="CO118" s="144"/>
    </row>
    <row r="119" spans="27:93" x14ac:dyDescent="0.25">
      <c r="AA119" s="84"/>
      <c r="AB119" s="32" t="s">
        <v>223</v>
      </c>
      <c r="AC119" s="14">
        <v>18220</v>
      </c>
      <c r="AD119" s="14">
        <v>19786</v>
      </c>
      <c r="AE119" s="14">
        <v>32054</v>
      </c>
      <c r="AF119" s="14">
        <v>32629</v>
      </c>
      <c r="AG119" s="14">
        <v>28180</v>
      </c>
      <c r="AH119" s="14">
        <v>26775</v>
      </c>
      <c r="AI119" s="14">
        <v>31615</v>
      </c>
      <c r="AJ119" s="14">
        <v>32721</v>
      </c>
      <c r="AK119" s="14">
        <v>34898</v>
      </c>
      <c r="AL119" s="14">
        <v>35795</v>
      </c>
      <c r="AM119" s="14">
        <v>39389</v>
      </c>
      <c r="AN119" s="14">
        <v>47523</v>
      </c>
      <c r="AO119" s="14">
        <v>37174</v>
      </c>
      <c r="AP119" s="14">
        <v>25940</v>
      </c>
      <c r="AQ119" s="14">
        <v>23413</v>
      </c>
      <c r="AR119" s="14">
        <v>24508</v>
      </c>
      <c r="AS119" s="14">
        <v>32841</v>
      </c>
      <c r="AT119" s="127">
        <v>37663</v>
      </c>
      <c r="AU119" s="14">
        <v>40386.5</v>
      </c>
      <c r="AV119" s="148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44"/>
      <c r="CL119" s="144"/>
      <c r="CM119" s="144"/>
      <c r="CN119" s="144"/>
      <c r="CO119" s="144"/>
    </row>
    <row r="120" spans="27:93" x14ac:dyDescent="0.25">
      <c r="AA120" s="84"/>
      <c r="AB120" s="32" t="s">
        <v>225</v>
      </c>
      <c r="AC120" s="14">
        <v>5451</v>
      </c>
      <c r="AD120" s="14">
        <v>6648</v>
      </c>
      <c r="AE120" s="14">
        <v>9543</v>
      </c>
      <c r="AF120" s="14">
        <v>11105</v>
      </c>
      <c r="AG120" s="14">
        <v>10138</v>
      </c>
      <c r="AH120" s="14">
        <v>9376</v>
      </c>
      <c r="AI120" s="14">
        <v>12789</v>
      </c>
      <c r="AJ120" s="14">
        <v>11608</v>
      </c>
      <c r="AK120" s="14">
        <v>12076</v>
      </c>
      <c r="AL120" s="14">
        <v>11419</v>
      </c>
      <c r="AM120" s="14">
        <v>13048</v>
      </c>
      <c r="AN120" s="14">
        <v>16610</v>
      </c>
      <c r="AO120" s="14">
        <v>11702</v>
      </c>
      <c r="AP120" s="14">
        <v>8087</v>
      </c>
      <c r="AQ120" s="14">
        <v>8435</v>
      </c>
      <c r="AR120" s="14">
        <v>8996</v>
      </c>
      <c r="AS120" s="14">
        <v>14099</v>
      </c>
      <c r="AT120" s="31">
        <v>20332</v>
      </c>
      <c r="AU120" s="31">
        <v>20075</v>
      </c>
      <c r="AV120" s="148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44"/>
      <c r="CL120" s="144"/>
      <c r="CM120" s="144"/>
      <c r="CN120" s="144"/>
      <c r="CO120" s="144"/>
    </row>
    <row r="121" spans="27:93" x14ac:dyDescent="0.25">
      <c r="AA121" s="88" t="s">
        <v>213</v>
      </c>
      <c r="AB121" s="33" t="s">
        <v>205</v>
      </c>
      <c r="AC121" s="12">
        <v>2687</v>
      </c>
      <c r="AD121" s="12">
        <v>3245</v>
      </c>
      <c r="AE121" s="12">
        <v>3418</v>
      </c>
      <c r="AF121" s="12">
        <v>4061</v>
      </c>
      <c r="AG121" s="12">
        <v>3802</v>
      </c>
      <c r="AH121" s="12">
        <v>2954</v>
      </c>
      <c r="AI121" s="12">
        <v>3324</v>
      </c>
      <c r="AJ121" s="12">
        <v>2961</v>
      </c>
      <c r="AK121" s="12">
        <v>3111</v>
      </c>
      <c r="AL121" s="12">
        <v>2792</v>
      </c>
      <c r="AM121" s="12">
        <v>2750</v>
      </c>
      <c r="AN121" s="12">
        <v>3037</v>
      </c>
      <c r="AO121" s="12">
        <v>1961</v>
      </c>
      <c r="AP121" s="12">
        <v>1076</v>
      </c>
      <c r="AQ121" s="12">
        <v>709</v>
      </c>
      <c r="AR121" s="12">
        <v>597</v>
      </c>
      <c r="AS121" s="12">
        <v>746</v>
      </c>
      <c r="AT121" s="12">
        <v>506</v>
      </c>
      <c r="AU121" s="12">
        <v>1127</v>
      </c>
      <c r="AV121" s="149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44"/>
      <c r="CL121" s="144"/>
      <c r="CM121" s="144"/>
      <c r="CN121" s="144"/>
      <c r="CO121" s="144"/>
    </row>
    <row r="122" spans="27:93" x14ac:dyDescent="0.25">
      <c r="AA122" s="88" t="s">
        <v>185</v>
      </c>
      <c r="AB122" s="34" t="s">
        <v>206</v>
      </c>
      <c r="AC122" s="12">
        <v>2764</v>
      </c>
      <c r="AD122" s="12">
        <v>3403</v>
      </c>
      <c r="AE122" s="12">
        <v>6125</v>
      </c>
      <c r="AF122" s="12">
        <v>7044</v>
      </c>
      <c r="AG122" s="12">
        <v>6336</v>
      </c>
      <c r="AH122" s="12">
        <v>6422</v>
      </c>
      <c r="AI122" s="12">
        <v>9465</v>
      </c>
      <c r="AJ122" s="12">
        <v>8647</v>
      </c>
      <c r="AK122" s="12">
        <v>8965</v>
      </c>
      <c r="AL122" s="12">
        <v>8627</v>
      </c>
      <c r="AM122" s="12">
        <v>10298</v>
      </c>
      <c r="AN122" s="12">
        <v>13573</v>
      </c>
      <c r="AO122" s="12">
        <v>9741</v>
      </c>
      <c r="AP122" s="12">
        <v>7011</v>
      </c>
      <c r="AQ122" s="12">
        <v>7726</v>
      </c>
      <c r="AR122" s="12">
        <v>8399</v>
      </c>
      <c r="AS122" s="12">
        <v>13353</v>
      </c>
      <c r="AT122" s="12">
        <v>19826</v>
      </c>
      <c r="AU122" s="12">
        <v>18948</v>
      </c>
      <c r="AV122" s="149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44"/>
      <c r="CL122" s="144"/>
      <c r="CM122" s="144"/>
      <c r="CN122" s="144"/>
      <c r="CO122" s="144"/>
    </row>
    <row r="123" spans="27:93" x14ac:dyDescent="0.25">
      <c r="AA123" s="84"/>
      <c r="AB123" s="32" t="s">
        <v>226</v>
      </c>
      <c r="AC123" s="14">
        <v>11334</v>
      </c>
      <c r="AD123" s="14">
        <v>11910</v>
      </c>
      <c r="AE123" s="14">
        <v>18910</v>
      </c>
      <c r="AF123" s="14">
        <v>18799</v>
      </c>
      <c r="AG123" s="14">
        <v>16289</v>
      </c>
      <c r="AH123" s="14">
        <v>15373</v>
      </c>
      <c r="AI123" s="14">
        <v>16558</v>
      </c>
      <c r="AJ123" s="14">
        <v>18466</v>
      </c>
      <c r="AK123" s="14">
        <v>19593</v>
      </c>
      <c r="AL123" s="14">
        <v>19992</v>
      </c>
      <c r="AM123" s="14">
        <v>22381</v>
      </c>
      <c r="AN123" s="14">
        <v>25954</v>
      </c>
      <c r="AO123" s="14">
        <v>20967</v>
      </c>
      <c r="AP123" s="14">
        <v>13781</v>
      </c>
      <c r="AQ123" s="14">
        <v>11468</v>
      </c>
      <c r="AR123" s="14">
        <v>11900</v>
      </c>
      <c r="AS123" s="14">
        <v>15054</v>
      </c>
      <c r="AT123" s="14">
        <v>13400</v>
      </c>
      <c r="AU123" s="14">
        <v>13936.5</v>
      </c>
      <c r="AV123" s="148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44"/>
      <c r="CL123" s="144"/>
      <c r="CM123" s="144"/>
      <c r="CN123" s="144"/>
      <c r="CO123" s="144"/>
    </row>
    <row r="124" spans="27:93" x14ac:dyDescent="0.25">
      <c r="AA124" s="88" t="s">
        <v>200</v>
      </c>
      <c r="AB124" s="33" t="s">
        <v>207</v>
      </c>
      <c r="AC124" s="12">
        <v>6787</v>
      </c>
      <c r="AD124" s="12">
        <v>7668</v>
      </c>
      <c r="AE124" s="12">
        <v>9249</v>
      </c>
      <c r="AF124" s="12">
        <v>10397</v>
      </c>
      <c r="AG124" s="12">
        <v>10252</v>
      </c>
      <c r="AH124" s="12">
        <v>9643</v>
      </c>
      <c r="AI124" s="12">
        <v>8817</v>
      </c>
      <c r="AJ124" s="12">
        <v>9448</v>
      </c>
      <c r="AK124" s="12">
        <v>9912</v>
      </c>
      <c r="AL124" s="12">
        <v>10008</v>
      </c>
      <c r="AM124" s="12">
        <v>11725</v>
      </c>
      <c r="AN124" s="12">
        <v>12733</v>
      </c>
      <c r="AO124" s="12">
        <v>10666</v>
      </c>
      <c r="AP124" s="12">
        <v>6588</v>
      </c>
      <c r="AQ124" s="12">
        <v>4459</v>
      </c>
      <c r="AR124" s="12">
        <v>4908</v>
      </c>
      <c r="AS124" s="12">
        <v>5490</v>
      </c>
      <c r="AT124" s="12">
        <v>5048</v>
      </c>
      <c r="AU124" s="12">
        <v>4878</v>
      </c>
      <c r="AV124" s="149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44"/>
      <c r="CL124" s="144"/>
      <c r="CM124" s="144"/>
      <c r="CN124" s="144"/>
      <c r="CO124" s="144"/>
    </row>
    <row r="125" spans="27:93" x14ac:dyDescent="0.25">
      <c r="AA125" s="88" t="s">
        <v>214</v>
      </c>
      <c r="AB125" s="34" t="s">
        <v>268</v>
      </c>
      <c r="AC125" s="12">
        <v>4547</v>
      </c>
      <c r="AD125" s="12">
        <v>4242</v>
      </c>
      <c r="AE125" s="12">
        <v>9661</v>
      </c>
      <c r="AF125" s="12">
        <v>8402</v>
      </c>
      <c r="AG125" s="12">
        <v>6037</v>
      </c>
      <c r="AH125" s="12">
        <v>5730</v>
      </c>
      <c r="AI125" s="12">
        <v>7741</v>
      </c>
      <c r="AJ125" s="12">
        <v>9018</v>
      </c>
      <c r="AK125" s="12">
        <v>9681</v>
      </c>
      <c r="AL125" s="12">
        <v>9984</v>
      </c>
      <c r="AM125" s="12">
        <v>10656</v>
      </c>
      <c r="AN125" s="12">
        <v>13221</v>
      </c>
      <c r="AO125" s="12">
        <v>10301</v>
      </c>
      <c r="AP125" s="12">
        <v>7193</v>
      </c>
      <c r="AQ125" s="12">
        <v>7009</v>
      </c>
      <c r="AR125" s="12">
        <v>6992</v>
      </c>
      <c r="AS125" s="12">
        <v>9564</v>
      </c>
      <c r="AT125" s="12">
        <v>8352</v>
      </c>
      <c r="AU125" s="12">
        <v>9058.5</v>
      </c>
      <c r="AV125" s="149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44"/>
      <c r="CL125" s="144"/>
      <c r="CM125" s="144"/>
      <c r="CN125" s="144"/>
      <c r="CO125" s="144"/>
    </row>
    <row r="126" spans="27:93" x14ac:dyDescent="0.25">
      <c r="AA126" s="84"/>
      <c r="AB126" s="32" t="s">
        <v>227</v>
      </c>
      <c r="AC126" s="14">
        <v>920</v>
      </c>
      <c r="AD126" s="14">
        <v>796</v>
      </c>
      <c r="AE126" s="14">
        <v>2099</v>
      </c>
      <c r="AF126" s="14">
        <v>1937</v>
      </c>
      <c r="AG126" s="14">
        <v>1477</v>
      </c>
      <c r="AH126" s="14">
        <v>1498</v>
      </c>
      <c r="AI126" s="14">
        <v>1493</v>
      </c>
      <c r="AJ126" s="14">
        <v>2208</v>
      </c>
      <c r="AK126" s="14">
        <v>2309</v>
      </c>
      <c r="AL126" s="14">
        <v>2415</v>
      </c>
      <c r="AM126" s="14">
        <v>2616</v>
      </c>
      <c r="AN126" s="14">
        <v>3895</v>
      </c>
      <c r="AO126" s="14">
        <v>2584</v>
      </c>
      <c r="AP126" s="14">
        <v>2124</v>
      </c>
      <c r="AQ126" s="14">
        <v>1483</v>
      </c>
      <c r="AR126" s="14">
        <v>1428</v>
      </c>
      <c r="AS126" s="14">
        <v>1556</v>
      </c>
      <c r="AT126" s="14">
        <v>1105</v>
      </c>
      <c r="AU126" s="14">
        <v>1704</v>
      </c>
      <c r="AV126" s="148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44"/>
      <c r="CL126" s="144"/>
      <c r="CM126" s="144"/>
      <c r="CN126" s="144"/>
      <c r="CO126" s="144"/>
    </row>
    <row r="127" spans="27:93" x14ac:dyDescent="0.25">
      <c r="AA127" s="89" t="s">
        <v>200</v>
      </c>
      <c r="AB127" s="33" t="s">
        <v>208</v>
      </c>
      <c r="AC127" s="12">
        <v>-74</v>
      </c>
      <c r="AD127" s="12">
        <v>-115</v>
      </c>
      <c r="AE127" s="12">
        <v>215</v>
      </c>
      <c r="AF127" s="12">
        <v>191</v>
      </c>
      <c r="AG127" s="12">
        <v>162</v>
      </c>
      <c r="AH127" s="12">
        <v>55</v>
      </c>
      <c r="AI127" s="12">
        <v>-80</v>
      </c>
      <c r="AJ127" s="12">
        <v>246</v>
      </c>
      <c r="AK127" s="12">
        <v>311</v>
      </c>
      <c r="AL127" s="12">
        <v>300</v>
      </c>
      <c r="AM127" s="12">
        <v>216</v>
      </c>
      <c r="AN127" s="12">
        <v>486</v>
      </c>
      <c r="AO127" s="12">
        <v>192</v>
      </c>
      <c r="AP127" s="12">
        <v>113</v>
      </c>
      <c r="AQ127" s="12">
        <v>204</v>
      </c>
      <c r="AR127" s="12">
        <v>119</v>
      </c>
      <c r="AS127" s="12">
        <v>57</v>
      </c>
      <c r="AT127" s="12">
        <v>-50</v>
      </c>
      <c r="AU127" s="12">
        <v>-243</v>
      </c>
      <c r="AV127" s="149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44"/>
      <c r="CL127" s="144"/>
      <c r="CM127" s="144"/>
      <c r="CN127" s="144"/>
      <c r="CO127" s="144"/>
    </row>
    <row r="128" spans="27:93" x14ac:dyDescent="0.25">
      <c r="AA128" s="88" t="s">
        <v>188</v>
      </c>
      <c r="AB128" s="35" t="s">
        <v>209</v>
      </c>
      <c r="AC128" s="12">
        <v>329</v>
      </c>
      <c r="AD128" s="12">
        <v>371</v>
      </c>
      <c r="AE128" s="12">
        <v>334</v>
      </c>
      <c r="AF128" s="12">
        <v>380</v>
      </c>
      <c r="AG128" s="12">
        <v>344</v>
      </c>
      <c r="AH128" s="12">
        <v>349</v>
      </c>
      <c r="AI128" s="12">
        <v>285</v>
      </c>
      <c r="AJ128" s="12">
        <v>286</v>
      </c>
      <c r="AK128" s="12">
        <v>346</v>
      </c>
      <c r="AL128" s="12">
        <v>413</v>
      </c>
      <c r="AM128" s="12">
        <v>391</v>
      </c>
      <c r="AN128" s="12">
        <v>511</v>
      </c>
      <c r="AO128" s="12">
        <v>451</v>
      </c>
      <c r="AP128" s="12">
        <v>304</v>
      </c>
      <c r="AQ128" s="12">
        <v>252</v>
      </c>
      <c r="AR128" s="12">
        <v>314</v>
      </c>
      <c r="AS128" s="12">
        <v>381</v>
      </c>
      <c r="AT128" s="12">
        <v>307</v>
      </c>
      <c r="AU128" s="12">
        <v>557.5</v>
      </c>
      <c r="AV128" s="149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44"/>
      <c r="CL128" s="144"/>
      <c r="CM128" s="144"/>
      <c r="CN128" s="144"/>
      <c r="CO128" s="144"/>
    </row>
    <row r="129" spans="27:93" x14ac:dyDescent="0.25">
      <c r="AA129" s="88" t="s">
        <v>186</v>
      </c>
      <c r="AB129" s="34" t="s">
        <v>210</v>
      </c>
      <c r="AC129" s="12">
        <v>665</v>
      </c>
      <c r="AD129" s="12">
        <v>540</v>
      </c>
      <c r="AE129" s="12">
        <v>1550</v>
      </c>
      <c r="AF129" s="12">
        <v>1366</v>
      </c>
      <c r="AG129" s="12">
        <v>971</v>
      </c>
      <c r="AH129" s="12">
        <v>1094</v>
      </c>
      <c r="AI129" s="12">
        <v>1288</v>
      </c>
      <c r="AJ129" s="12">
        <v>1676</v>
      </c>
      <c r="AK129" s="12">
        <v>1652</v>
      </c>
      <c r="AL129" s="12">
        <v>1702</v>
      </c>
      <c r="AM129" s="12">
        <v>2009</v>
      </c>
      <c r="AN129" s="12">
        <v>2898</v>
      </c>
      <c r="AO129" s="12">
        <v>1941</v>
      </c>
      <c r="AP129" s="12">
        <v>1707</v>
      </c>
      <c r="AQ129" s="12">
        <v>1027</v>
      </c>
      <c r="AR129" s="12">
        <v>995</v>
      </c>
      <c r="AS129" s="12">
        <v>1118</v>
      </c>
      <c r="AT129" s="12">
        <v>848</v>
      </c>
      <c r="AU129" s="12">
        <v>1389.5</v>
      </c>
      <c r="AV129" s="149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44"/>
      <c r="CL129" s="144"/>
      <c r="CM129" s="144"/>
      <c r="CN129" s="144"/>
      <c r="CO129" s="144"/>
    </row>
    <row r="130" spans="27:93" x14ac:dyDescent="0.25">
      <c r="AA130" s="84"/>
      <c r="AB130" s="32" t="s">
        <v>246</v>
      </c>
      <c r="AC130" s="14">
        <v>73</v>
      </c>
      <c r="AD130" s="14">
        <v>64</v>
      </c>
      <c r="AE130" s="14">
        <v>37</v>
      </c>
      <c r="AF130" s="14">
        <v>37</v>
      </c>
      <c r="AG130" s="14">
        <v>42</v>
      </c>
      <c r="AH130" s="14">
        <v>-3</v>
      </c>
      <c r="AI130" s="14">
        <v>24</v>
      </c>
      <c r="AJ130" s="14">
        <v>-25</v>
      </c>
      <c r="AK130" s="14">
        <v>48</v>
      </c>
      <c r="AL130" s="14">
        <v>103</v>
      </c>
      <c r="AM130" s="14">
        <v>19</v>
      </c>
      <c r="AN130" s="14">
        <v>55</v>
      </c>
      <c r="AO130" s="14">
        <v>58</v>
      </c>
      <c r="AP130" s="14">
        <v>6</v>
      </c>
      <c r="AQ130" s="14">
        <v>-7</v>
      </c>
      <c r="AR130" s="14">
        <v>3</v>
      </c>
      <c r="AS130" s="14">
        <v>-7</v>
      </c>
      <c r="AT130" s="14">
        <v>-3</v>
      </c>
      <c r="AU130" s="14">
        <v>-2</v>
      </c>
      <c r="AV130" s="148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44"/>
      <c r="CL130" s="144"/>
      <c r="CM130" s="144"/>
      <c r="CN130" s="144"/>
      <c r="CO130" s="144"/>
    </row>
    <row r="131" spans="27:93" x14ac:dyDescent="0.25">
      <c r="AA131" s="84"/>
      <c r="AB131" s="32" t="s">
        <v>224</v>
      </c>
      <c r="AC131" s="31">
        <v>442</v>
      </c>
      <c r="AD131" s="31">
        <v>368</v>
      </c>
      <c r="AE131" s="31">
        <v>1465</v>
      </c>
      <c r="AF131" s="31">
        <v>751</v>
      </c>
      <c r="AG131" s="31">
        <v>234</v>
      </c>
      <c r="AH131" s="31">
        <v>531</v>
      </c>
      <c r="AI131" s="31">
        <v>751</v>
      </c>
      <c r="AJ131" s="31">
        <v>464</v>
      </c>
      <c r="AK131" s="31">
        <v>872</v>
      </c>
      <c r="AL131" s="31">
        <v>1866</v>
      </c>
      <c r="AM131" s="31">
        <v>1325</v>
      </c>
      <c r="AN131" s="31">
        <v>1009</v>
      </c>
      <c r="AO131" s="31">
        <v>1863</v>
      </c>
      <c r="AP131" s="31">
        <v>1942</v>
      </c>
      <c r="AQ131" s="31">
        <v>2034</v>
      </c>
      <c r="AR131" s="31">
        <v>2181</v>
      </c>
      <c r="AS131" s="31">
        <v>2139</v>
      </c>
      <c r="AT131" s="31">
        <v>2829</v>
      </c>
      <c r="AU131" s="31">
        <v>4673</v>
      </c>
      <c r="AV131" s="148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44"/>
      <c r="CL131" s="144"/>
      <c r="CM131" s="144"/>
      <c r="CN131" s="144"/>
      <c r="CO131" s="144"/>
    </row>
    <row r="132" spans="27:93" x14ac:dyDescent="0.25">
      <c r="AB132" s="5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44"/>
      <c r="AV132" s="144"/>
      <c r="AW132" s="144"/>
      <c r="AX132" s="144"/>
      <c r="AY132" s="144"/>
      <c r="AZ132" s="144"/>
      <c r="BA132" s="144"/>
      <c r="BB132" s="144"/>
      <c r="BC132" s="144"/>
      <c r="BD132" s="144"/>
      <c r="BE132" s="144"/>
      <c r="BF132" s="144"/>
      <c r="BG132" s="144"/>
      <c r="BH132" s="144"/>
      <c r="BI132" s="144"/>
      <c r="BJ132" s="144"/>
      <c r="BK132" s="144"/>
      <c r="BL132" s="144"/>
      <c r="BM132" s="144"/>
      <c r="BN132" s="144"/>
      <c r="BO132" s="144"/>
      <c r="BP132" s="144"/>
      <c r="BQ132" s="144"/>
      <c r="BR132" s="144"/>
      <c r="BS132" s="144"/>
      <c r="BT132" s="144"/>
      <c r="BU132" s="144"/>
      <c r="BV132" s="144"/>
      <c r="BW132" s="144"/>
      <c r="BX132" s="144"/>
      <c r="BY132" s="144"/>
      <c r="BZ132" s="144"/>
      <c r="CA132" s="144"/>
      <c r="CB132" s="144"/>
      <c r="CC132" s="144"/>
      <c r="CD132" s="144"/>
      <c r="CE132" s="144"/>
      <c r="CF132" s="144"/>
      <c r="CG132" s="144"/>
      <c r="CH132" s="144"/>
      <c r="CI132" s="144"/>
      <c r="CJ132" s="144"/>
      <c r="CK132" s="144"/>
      <c r="CL132" s="144"/>
      <c r="CM132" s="144"/>
      <c r="CN132" s="144"/>
      <c r="CO132" s="144"/>
    </row>
    <row r="133" spans="27:93" x14ac:dyDescent="0.25">
      <c r="AB133" s="39"/>
      <c r="AC133" s="146"/>
      <c r="AD133" s="146"/>
      <c r="AE133" s="146"/>
      <c r="AF133" s="146"/>
      <c r="AG133" s="146"/>
      <c r="AH133" s="146"/>
      <c r="AI133" s="146"/>
      <c r="AJ133" s="146"/>
      <c r="AK133" s="146"/>
      <c r="AL133" s="146"/>
      <c r="AM133" s="146"/>
      <c r="AN133" s="146"/>
      <c r="AO133" s="146"/>
      <c r="AP133" s="146"/>
      <c r="AQ133" s="146"/>
      <c r="AR133" s="146"/>
      <c r="AS133" s="146"/>
      <c r="AT133" s="146"/>
      <c r="AU133" s="144"/>
      <c r="AV133" s="144"/>
      <c r="AW133" s="144"/>
      <c r="AX133" s="144"/>
      <c r="AY133" s="144"/>
      <c r="AZ133" s="144"/>
      <c r="BA133" s="144"/>
      <c r="BB133" s="144"/>
      <c r="BC133" s="144"/>
      <c r="BD133" s="144"/>
      <c r="BE133" s="144"/>
      <c r="BF133" s="144"/>
      <c r="BG133" s="144"/>
      <c r="BH133" s="144"/>
      <c r="BI133" s="144"/>
      <c r="BJ133" s="144"/>
      <c r="BK133" s="144"/>
      <c r="BL133" s="144"/>
      <c r="BM133" s="144"/>
      <c r="BN133" s="144"/>
      <c r="BO133" s="144"/>
      <c r="BP133" s="144"/>
      <c r="BQ133" s="144"/>
      <c r="BR133" s="144"/>
      <c r="BS133" s="144"/>
      <c r="BT133" s="144"/>
      <c r="BU133" s="144"/>
      <c r="BV133" s="144"/>
      <c r="BW133" s="144"/>
      <c r="BX133" s="144"/>
      <c r="BY133" s="144"/>
      <c r="BZ133" s="144"/>
      <c r="CA133" s="144"/>
      <c r="CB133" s="144"/>
      <c r="CC133" s="144"/>
      <c r="CD133" s="144"/>
      <c r="CE133" s="144"/>
      <c r="CF133" s="144"/>
      <c r="CG133" s="144"/>
      <c r="CH133" s="144"/>
      <c r="CI133" s="144"/>
      <c r="CJ133" s="144"/>
      <c r="CK133" s="144"/>
      <c r="CL133" s="144"/>
      <c r="CM133" s="144"/>
      <c r="CN133" s="144"/>
      <c r="CO133" s="144"/>
    </row>
    <row r="134" spans="27:93" x14ac:dyDescent="0.25">
      <c r="AB134" s="39"/>
      <c r="AC134" s="146"/>
      <c r="AD134" s="146"/>
      <c r="AE134" s="146"/>
      <c r="AF134" s="146"/>
      <c r="AG134" s="146"/>
      <c r="AH134" s="146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4"/>
      <c r="AV134" s="144"/>
      <c r="AW134" s="144"/>
      <c r="AX134" s="144"/>
      <c r="AY134" s="144"/>
      <c r="AZ134" s="144"/>
      <c r="BA134" s="144"/>
      <c r="BB134" s="144"/>
      <c r="BC134" s="144"/>
      <c r="BD134" s="144"/>
      <c r="BE134" s="144"/>
      <c r="BF134" s="144"/>
      <c r="BG134" s="144"/>
      <c r="BH134" s="144"/>
      <c r="BI134" s="144"/>
      <c r="BJ134" s="144"/>
      <c r="BK134" s="144"/>
      <c r="BL134" s="144"/>
      <c r="BM134" s="144"/>
      <c r="BN134" s="144"/>
      <c r="BO134" s="144"/>
      <c r="BP134" s="144"/>
      <c r="BQ134" s="144"/>
      <c r="BR134" s="144"/>
      <c r="BS134" s="144"/>
      <c r="BT134" s="144"/>
      <c r="BU134" s="144"/>
      <c r="BV134" s="144"/>
      <c r="BW134" s="144"/>
      <c r="BX134" s="144"/>
      <c r="BY134" s="144"/>
      <c r="BZ134" s="144"/>
      <c r="CA134" s="144"/>
      <c r="CB134" s="144"/>
      <c r="CC134" s="144"/>
      <c r="CD134" s="144"/>
      <c r="CE134" s="144"/>
      <c r="CF134" s="144"/>
      <c r="CG134" s="144"/>
      <c r="CH134" s="144"/>
      <c r="CI134" s="144"/>
      <c r="CJ134" s="144"/>
      <c r="CK134" s="144"/>
      <c r="CL134" s="144"/>
      <c r="CM134" s="144"/>
      <c r="CN134" s="144"/>
      <c r="CO134" s="144"/>
    </row>
    <row r="135" spans="27:93" x14ac:dyDescent="0.25">
      <c r="AB135" s="5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44"/>
      <c r="AV135" s="144"/>
      <c r="AW135" s="144"/>
      <c r="AX135" s="144"/>
      <c r="AY135" s="144"/>
      <c r="AZ135" s="144"/>
      <c r="BA135" s="144"/>
      <c r="BB135" s="144"/>
      <c r="BC135" s="144"/>
      <c r="BD135" s="144"/>
      <c r="BE135" s="144"/>
      <c r="BF135" s="144"/>
      <c r="BG135" s="144"/>
      <c r="BH135" s="144"/>
      <c r="BI135" s="144"/>
      <c r="BJ135" s="144"/>
      <c r="BK135" s="144"/>
      <c r="BL135" s="144"/>
      <c r="BM135" s="144"/>
      <c r="BN135" s="144"/>
      <c r="BO135" s="144"/>
      <c r="BP135" s="144"/>
      <c r="BQ135" s="144"/>
      <c r="BR135" s="144"/>
      <c r="BS135" s="144"/>
      <c r="BT135" s="144"/>
      <c r="BU135" s="144"/>
      <c r="BV135" s="144"/>
      <c r="BW135" s="144"/>
      <c r="BX135" s="144"/>
      <c r="BY135" s="144"/>
      <c r="BZ135" s="144"/>
      <c r="CA135" s="144"/>
      <c r="CB135" s="144"/>
      <c r="CC135" s="144"/>
      <c r="CD135" s="144"/>
      <c r="CE135" s="144"/>
      <c r="CF135" s="144"/>
      <c r="CG135" s="144"/>
      <c r="CH135" s="144"/>
      <c r="CI135" s="144"/>
      <c r="CJ135" s="144"/>
      <c r="CK135" s="144"/>
      <c r="CL135" s="144"/>
      <c r="CM135" s="144"/>
      <c r="CN135" s="144"/>
      <c r="CO135" s="144"/>
    </row>
    <row r="136" spans="27:93" x14ac:dyDescent="0.25">
      <c r="AV136" s="144"/>
    </row>
    <row r="137" spans="27:93" x14ac:dyDescent="0.25">
      <c r="AB137" s="133" t="s">
        <v>247</v>
      </c>
      <c r="AD137" s="133" t="s">
        <v>276</v>
      </c>
      <c r="AV137" s="144"/>
    </row>
    <row r="138" spans="27:93" x14ac:dyDescent="0.25">
      <c r="AB138" s="15"/>
      <c r="AC138" s="16">
        <v>1999</v>
      </c>
      <c r="AD138" s="16">
        <v>2000</v>
      </c>
      <c r="AE138" s="16">
        <v>2001</v>
      </c>
      <c r="AF138" s="16">
        <v>2002</v>
      </c>
      <c r="AG138" s="16">
        <v>2003</v>
      </c>
      <c r="AH138" s="16">
        <v>2004</v>
      </c>
      <c r="AI138" s="16">
        <v>2005</v>
      </c>
      <c r="AJ138" s="16">
        <v>2006</v>
      </c>
      <c r="AK138" s="16">
        <v>2007</v>
      </c>
      <c r="AL138" s="16">
        <v>2008</v>
      </c>
      <c r="AM138" s="16">
        <v>2009</v>
      </c>
      <c r="AN138" s="16">
        <v>2010</v>
      </c>
      <c r="AO138" s="16">
        <v>2011</v>
      </c>
      <c r="AP138" s="16">
        <v>2012</v>
      </c>
      <c r="AQ138" s="16">
        <v>2013</v>
      </c>
      <c r="AR138" s="16">
        <v>2014</v>
      </c>
      <c r="AS138" s="16">
        <v>2015</v>
      </c>
      <c r="AT138" s="16">
        <v>2016</v>
      </c>
      <c r="AV138" s="144"/>
    </row>
    <row r="139" spans="27:93" x14ac:dyDescent="0.25">
      <c r="AB139" s="52" t="s">
        <v>22</v>
      </c>
      <c r="AC139" s="5">
        <v>1784</v>
      </c>
      <c r="AD139" s="5">
        <v>3542</v>
      </c>
      <c r="AE139" s="5">
        <v>4349</v>
      </c>
      <c r="AF139" s="5">
        <v>4728</v>
      </c>
      <c r="AG139" s="5">
        <v>4579</v>
      </c>
      <c r="AH139" s="5">
        <v>4943</v>
      </c>
      <c r="AI139" s="5">
        <v>6186</v>
      </c>
      <c r="AJ139" s="5">
        <v>7170</v>
      </c>
      <c r="AK139" s="5">
        <v>7152</v>
      </c>
      <c r="AL139" s="5">
        <v>7459</v>
      </c>
      <c r="AM139" s="5">
        <v>3914</v>
      </c>
      <c r="AN139" s="5">
        <v>4885</v>
      </c>
      <c r="AO139" s="5">
        <v>3893</v>
      </c>
      <c r="AP139" s="5">
        <v>3760</v>
      </c>
      <c r="AQ139" s="5">
        <v>3450</v>
      </c>
      <c r="AR139" s="5">
        <v>3749</v>
      </c>
      <c r="AS139" s="5">
        <v>3878</v>
      </c>
      <c r="AT139" s="5">
        <v>3042</v>
      </c>
      <c r="AV139" s="144"/>
    </row>
    <row r="140" spans="27:93" x14ac:dyDescent="0.25">
      <c r="AB140" s="52" t="s">
        <v>8</v>
      </c>
      <c r="AC140" s="5">
        <v>2490</v>
      </c>
      <c r="AD140" s="5">
        <v>3030</v>
      </c>
      <c r="AE140" s="5">
        <v>2849</v>
      </c>
      <c r="AF140" s="5">
        <v>2747</v>
      </c>
      <c r="AG140" s="5">
        <v>2604</v>
      </c>
      <c r="AH140" s="5">
        <v>3186</v>
      </c>
      <c r="AI140" s="5">
        <v>4023</v>
      </c>
      <c r="AJ140" s="5">
        <v>5281</v>
      </c>
      <c r="AK140" s="5">
        <v>6343</v>
      </c>
      <c r="AL140" s="5">
        <v>6909</v>
      </c>
      <c r="AM140" s="5">
        <v>4380</v>
      </c>
      <c r="AN140" s="5">
        <v>5762</v>
      </c>
      <c r="AO140" s="5">
        <v>5360</v>
      </c>
      <c r="AP140" s="5">
        <v>4322</v>
      </c>
      <c r="AQ140" s="5">
        <v>3605</v>
      </c>
      <c r="AR140" s="5">
        <v>3893</v>
      </c>
      <c r="AS140" s="5">
        <v>3777</v>
      </c>
      <c r="AT140" s="5">
        <v>2601</v>
      </c>
      <c r="AV140" s="144"/>
    </row>
    <row r="141" spans="27:93" x14ac:dyDescent="0.25">
      <c r="AB141" s="52" t="s">
        <v>17</v>
      </c>
      <c r="AC141" s="5">
        <v>128</v>
      </c>
      <c r="AD141" s="5">
        <v>296</v>
      </c>
      <c r="AE141" s="5">
        <v>395</v>
      </c>
      <c r="AF141" s="5">
        <v>598</v>
      </c>
      <c r="AG141" s="5">
        <v>971</v>
      </c>
      <c r="AH141" s="5">
        <v>811</v>
      </c>
      <c r="AI141" s="5">
        <v>831</v>
      </c>
      <c r="AJ141" s="5">
        <v>989</v>
      </c>
      <c r="AK141" s="5">
        <v>1360</v>
      </c>
      <c r="AL141" s="5">
        <v>2119</v>
      </c>
      <c r="AM141" s="5">
        <v>1917</v>
      </c>
      <c r="AN141" s="5">
        <v>1240</v>
      </c>
      <c r="AO141" s="5">
        <v>1783</v>
      </c>
      <c r="AP141" s="5">
        <v>2941</v>
      </c>
      <c r="AQ141" s="5">
        <v>2572</v>
      </c>
      <c r="AR141" s="5">
        <v>1706</v>
      </c>
      <c r="AS141" s="5">
        <v>1762</v>
      </c>
      <c r="AT141" s="5">
        <v>1616</v>
      </c>
      <c r="AV141" s="144"/>
    </row>
    <row r="142" spans="27:93" x14ac:dyDescent="0.25">
      <c r="AB142" s="52" t="s">
        <v>6</v>
      </c>
      <c r="AC142" s="5">
        <v>-581</v>
      </c>
      <c r="AD142" s="5">
        <v>-281</v>
      </c>
      <c r="AE142" s="5">
        <v>-79</v>
      </c>
      <c r="AF142" s="5">
        <v>-268</v>
      </c>
      <c r="AG142" s="5">
        <v>-361</v>
      </c>
      <c r="AH142" s="5">
        <v>-333</v>
      </c>
      <c r="AI142" s="5">
        <v>-17</v>
      </c>
      <c r="AJ142" s="5">
        <v>100</v>
      </c>
      <c r="AK142" s="5">
        <v>206</v>
      </c>
      <c r="AL142" s="5">
        <v>1199</v>
      </c>
      <c r="AM142" s="5">
        <v>1789</v>
      </c>
      <c r="AN142" s="5">
        <v>2995</v>
      </c>
      <c r="AO142" s="5">
        <v>3194</v>
      </c>
      <c r="AP142" s="5">
        <v>3871</v>
      </c>
      <c r="AQ142" s="5">
        <v>3390</v>
      </c>
      <c r="AR142" s="5">
        <v>3235</v>
      </c>
      <c r="AS142" s="5">
        <v>2129</v>
      </c>
      <c r="AT142" s="5">
        <v>1484</v>
      </c>
      <c r="AV142" s="144"/>
    </row>
    <row r="143" spans="27:93" x14ac:dyDescent="0.25">
      <c r="AB143" s="52" t="s">
        <v>21</v>
      </c>
      <c r="AC143" s="10">
        <v>-1177</v>
      </c>
      <c r="AD143" s="5">
        <v>-1045</v>
      </c>
      <c r="AE143" s="5">
        <v>-1343</v>
      </c>
      <c r="AF143" s="5">
        <v>-1430</v>
      </c>
      <c r="AG143" s="5">
        <v>-1354</v>
      </c>
      <c r="AH143" s="5">
        <v>-1735</v>
      </c>
      <c r="AI143" s="5">
        <v>-1431</v>
      </c>
      <c r="AJ143" s="5">
        <v>-1220</v>
      </c>
      <c r="AK143" s="5">
        <v>-874</v>
      </c>
      <c r="AL143" s="5">
        <v>-309</v>
      </c>
      <c r="AM143" s="5">
        <v>-3</v>
      </c>
      <c r="AN143" s="5">
        <v>406</v>
      </c>
      <c r="AO143" s="5">
        <v>598</v>
      </c>
      <c r="AP143" s="5">
        <v>902</v>
      </c>
      <c r="AQ143" s="5">
        <v>1009</v>
      </c>
      <c r="AR143" s="5">
        <v>1597</v>
      </c>
      <c r="AS143" s="5">
        <v>1317</v>
      </c>
      <c r="AT143" s="5">
        <v>547</v>
      </c>
      <c r="AV143" s="144"/>
    </row>
    <row r="144" spans="27:93" x14ac:dyDescent="0.25">
      <c r="AB144" s="52" t="s">
        <v>11</v>
      </c>
      <c r="AC144" s="5">
        <v>-278</v>
      </c>
      <c r="AD144" s="5">
        <v>-114</v>
      </c>
      <c r="AE144" s="5">
        <v>-60</v>
      </c>
      <c r="AF144" s="5">
        <v>-6</v>
      </c>
      <c r="AG144" s="5">
        <v>87</v>
      </c>
      <c r="AH144" s="5">
        <v>-243</v>
      </c>
      <c r="AI144" s="5">
        <v>-37</v>
      </c>
      <c r="AJ144" s="5">
        <v>-273</v>
      </c>
      <c r="AK144" s="5">
        <v>-127</v>
      </c>
      <c r="AL144" s="5">
        <v>4</v>
      </c>
      <c r="AM144" s="5">
        <v>28</v>
      </c>
      <c r="AN144" s="5">
        <v>145</v>
      </c>
      <c r="AO144" s="5">
        <v>401</v>
      </c>
      <c r="AP144" s="5">
        <v>801</v>
      </c>
      <c r="AQ144" s="5">
        <v>597</v>
      </c>
      <c r="AR144" s="5">
        <v>502</v>
      </c>
      <c r="AS144" s="5">
        <v>669</v>
      </c>
      <c r="AT144" s="5">
        <v>369</v>
      </c>
      <c r="AV144" s="144"/>
    </row>
    <row r="145" spans="28:48" x14ac:dyDescent="0.25">
      <c r="AB145" s="52" t="s">
        <v>105</v>
      </c>
      <c r="AC145" s="5">
        <v>367</v>
      </c>
      <c r="AD145" s="5">
        <v>509</v>
      </c>
      <c r="AE145" s="5">
        <v>371</v>
      </c>
      <c r="AF145" s="5">
        <v>688</v>
      </c>
      <c r="AG145" s="5">
        <v>641</v>
      </c>
      <c r="AH145" s="5">
        <v>1000</v>
      </c>
      <c r="AI145" s="5">
        <v>888</v>
      </c>
      <c r="AJ145" s="5">
        <v>835</v>
      </c>
      <c r="AK145" s="5">
        <v>1033</v>
      </c>
      <c r="AL145" s="5">
        <v>1087</v>
      </c>
      <c r="AM145" s="5">
        <v>582</v>
      </c>
      <c r="AN145" s="5">
        <v>667</v>
      </c>
      <c r="AO145" s="5">
        <v>338</v>
      </c>
      <c r="AP145" s="5">
        <v>83</v>
      </c>
      <c r="AQ145" s="5">
        <v>6</v>
      </c>
      <c r="AR145" s="5">
        <v>-104</v>
      </c>
      <c r="AS145" s="5">
        <v>373</v>
      </c>
      <c r="AT145" s="5">
        <v>130</v>
      </c>
      <c r="AV145" s="144"/>
    </row>
    <row r="146" spans="28:48" x14ac:dyDescent="0.25">
      <c r="AB146" s="52" t="s">
        <v>12</v>
      </c>
      <c r="AC146" s="5">
        <v>-54</v>
      </c>
      <c r="AD146" s="5">
        <v>66</v>
      </c>
      <c r="AE146" s="5">
        <v>43</v>
      </c>
      <c r="AF146" s="5">
        <v>64</v>
      </c>
      <c r="AG146" s="5">
        <v>22</v>
      </c>
      <c r="AH146" s="5">
        <v>-32</v>
      </c>
      <c r="AI146" s="5">
        <v>14</v>
      </c>
      <c r="AJ146" s="5">
        <v>-11</v>
      </c>
      <c r="AK146" s="5">
        <v>-2</v>
      </c>
      <c r="AL146" s="5">
        <v>174</v>
      </c>
      <c r="AM146" s="5">
        <v>67</v>
      </c>
      <c r="AN146" s="5">
        <v>130</v>
      </c>
      <c r="AO146" s="5">
        <v>153</v>
      </c>
      <c r="AP146" s="5">
        <v>125</v>
      </c>
      <c r="AQ146" s="5">
        <v>25</v>
      </c>
      <c r="AR146" s="5">
        <v>18</v>
      </c>
      <c r="AS146" s="5">
        <v>76</v>
      </c>
      <c r="AT146" s="5">
        <v>83</v>
      </c>
      <c r="AV146" s="144"/>
    </row>
    <row r="147" spans="28:48" x14ac:dyDescent="0.25">
      <c r="AB147" s="52" t="s">
        <v>10</v>
      </c>
      <c r="AC147" s="5">
        <v>-40</v>
      </c>
      <c r="AD147" s="5">
        <v>-49</v>
      </c>
      <c r="AE147" s="5">
        <v>8</v>
      </c>
      <c r="AF147" s="5">
        <v>39</v>
      </c>
      <c r="AG147" s="5">
        <v>23</v>
      </c>
      <c r="AH147" s="5">
        <v>-16</v>
      </c>
      <c r="AI147" s="5">
        <v>15</v>
      </c>
      <c r="AJ147" s="5">
        <v>63</v>
      </c>
      <c r="AK147" s="5">
        <v>61</v>
      </c>
      <c r="AL147" s="5">
        <v>87</v>
      </c>
      <c r="AM147" s="5">
        <v>-15</v>
      </c>
      <c r="AN147" s="5">
        <v>-6</v>
      </c>
      <c r="AO147" s="5">
        <v>-9</v>
      </c>
      <c r="AP147" s="5">
        <v>16</v>
      </c>
      <c r="AQ147" s="5">
        <v>-12</v>
      </c>
      <c r="AR147" s="5">
        <v>18</v>
      </c>
      <c r="AS147" s="5">
        <v>24</v>
      </c>
      <c r="AT147" s="5">
        <v>58</v>
      </c>
      <c r="AV147" s="144"/>
    </row>
    <row r="148" spans="28:48" x14ac:dyDescent="0.25">
      <c r="AB148" s="52" t="s">
        <v>20</v>
      </c>
      <c r="AC148" s="5">
        <v>6</v>
      </c>
      <c r="AD148" s="5">
        <v>21</v>
      </c>
      <c r="AE148" s="5">
        <v>-54</v>
      </c>
      <c r="AF148" s="5">
        <v>56</v>
      </c>
      <c r="AG148" s="5">
        <v>-5</v>
      </c>
      <c r="AH148" s="5">
        <v>45</v>
      </c>
      <c r="AI148" s="5">
        <v>36</v>
      </c>
      <c r="AJ148" s="5">
        <v>72</v>
      </c>
      <c r="AK148" s="5">
        <v>64</v>
      </c>
      <c r="AL148" s="5">
        <v>77</v>
      </c>
      <c r="AM148" s="5">
        <v>-39</v>
      </c>
      <c r="AN148" s="5">
        <v>40</v>
      </c>
      <c r="AO148" s="5">
        <v>23</v>
      </c>
      <c r="AP148" s="5">
        <v>-17</v>
      </c>
      <c r="AQ148" s="5">
        <v>-13</v>
      </c>
      <c r="AR148" s="5">
        <v>43</v>
      </c>
      <c r="AS148" s="5">
        <v>-2</v>
      </c>
      <c r="AT148" s="5">
        <v>55</v>
      </c>
      <c r="AV148" s="144"/>
    </row>
    <row r="149" spans="28:48" x14ac:dyDescent="0.25">
      <c r="AB149" s="52"/>
      <c r="AC149" s="10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V149" s="144"/>
    </row>
    <row r="150" spans="28:48" x14ac:dyDescent="0.25">
      <c r="AB150" s="53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V150" s="144"/>
    </row>
    <row r="151" spans="28:48" x14ac:dyDescent="0.25">
      <c r="AB151" s="52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V151" s="144"/>
    </row>
    <row r="152" spans="28:48" x14ac:dyDescent="0.25">
      <c r="AB152" s="53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V152" s="144"/>
    </row>
    <row r="153" spans="28:48" x14ac:dyDescent="0.25">
      <c r="AB153" s="52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V153" s="144"/>
    </row>
    <row r="154" spans="28:48" x14ac:dyDescent="0.25">
      <c r="AB154" s="52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V154" s="144"/>
    </row>
    <row r="155" spans="28:48" x14ac:dyDescent="0.25">
      <c r="AB155" s="53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V155" s="144"/>
    </row>
    <row r="156" spans="28:48" x14ac:dyDescent="0.25">
      <c r="AB156" s="52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</row>
    <row r="157" spans="28:48" x14ac:dyDescent="0.25">
      <c r="AB157" s="50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</row>
    <row r="158" spans="28:48" x14ac:dyDescent="0.25">
      <c r="AB158" s="52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</row>
    <row r="159" spans="28:48" x14ac:dyDescent="0.25">
      <c r="AB159" t="s">
        <v>277</v>
      </c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</row>
    <row r="160" spans="28:48" x14ac:dyDescent="0.25">
      <c r="AB160" s="52" t="s">
        <v>278</v>
      </c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</row>
    <row r="161" spans="28:46" x14ac:dyDescent="0.25">
      <c r="AC161" s="47">
        <v>1999</v>
      </c>
      <c r="AD161" s="16">
        <v>2000</v>
      </c>
      <c r="AE161" s="16">
        <v>2001</v>
      </c>
      <c r="AF161" s="16">
        <v>2002</v>
      </c>
      <c r="AG161" s="16">
        <v>2003</v>
      </c>
      <c r="AH161" s="16">
        <v>2004</v>
      </c>
      <c r="AI161" s="16">
        <v>2005</v>
      </c>
      <c r="AJ161" s="16">
        <v>2006</v>
      </c>
      <c r="AK161" s="16">
        <v>2007</v>
      </c>
      <c r="AL161" s="16">
        <v>2008</v>
      </c>
      <c r="AM161" s="16">
        <v>2009</v>
      </c>
      <c r="AN161" s="16">
        <v>2010</v>
      </c>
      <c r="AO161" s="16">
        <v>2011</v>
      </c>
      <c r="AP161" s="69">
        <v>2012</v>
      </c>
      <c r="AQ161" s="16">
        <v>2013</v>
      </c>
      <c r="AR161" s="69">
        <v>2014</v>
      </c>
      <c r="AS161" s="69">
        <v>2015</v>
      </c>
      <c r="AT161" s="69">
        <v>2016</v>
      </c>
    </row>
    <row r="162" spans="28:46" x14ac:dyDescent="0.25">
      <c r="AB162" s="52" t="s">
        <v>18</v>
      </c>
      <c r="AC162" s="5">
        <v>490</v>
      </c>
      <c r="AD162" s="5">
        <v>460</v>
      </c>
      <c r="AE162" s="5">
        <v>1038</v>
      </c>
      <c r="AF162" s="5">
        <v>1165</v>
      </c>
      <c r="AG162" s="5">
        <v>873</v>
      </c>
      <c r="AH162" s="5">
        <v>1281</v>
      </c>
      <c r="AI162" s="5">
        <v>2297</v>
      </c>
      <c r="AJ162" s="5">
        <v>3084</v>
      </c>
      <c r="AK162" s="5">
        <v>5612</v>
      </c>
      <c r="AL162" s="5">
        <v>6573</v>
      </c>
      <c r="AM162" s="5">
        <v>5342</v>
      </c>
      <c r="AN162" s="5">
        <v>7612</v>
      </c>
      <c r="AO162" s="5">
        <v>9178</v>
      </c>
      <c r="AP162" s="5">
        <v>9261</v>
      </c>
      <c r="AQ162" s="5">
        <v>6937</v>
      </c>
      <c r="AR162" s="5">
        <v>9904</v>
      </c>
      <c r="AS162" s="5">
        <v>9341</v>
      </c>
      <c r="AT162" s="5">
        <v>8287</v>
      </c>
    </row>
    <row r="163" spans="28:46" x14ac:dyDescent="0.25">
      <c r="AB163" s="52" t="s">
        <v>3</v>
      </c>
      <c r="AC163" s="5">
        <v>154</v>
      </c>
      <c r="AD163" s="5">
        <v>235</v>
      </c>
      <c r="AE163" s="5">
        <v>559</v>
      </c>
      <c r="AF163" s="5">
        <v>507</v>
      </c>
      <c r="AG163" s="5">
        <v>421</v>
      </c>
      <c r="AH163" s="5">
        <v>634</v>
      </c>
      <c r="AI163" s="5">
        <v>798</v>
      </c>
      <c r="AJ163" s="5">
        <v>811</v>
      </c>
      <c r="AK163" s="5">
        <v>3008</v>
      </c>
      <c r="AL163" s="5">
        <v>3820</v>
      </c>
      <c r="AM163" s="5">
        <v>2999</v>
      </c>
      <c r="AN163" s="5">
        <v>4312</v>
      </c>
      <c r="AO163" s="5">
        <v>3276</v>
      </c>
      <c r="AP163" s="5">
        <v>3357</v>
      </c>
      <c r="AQ163" s="5">
        <v>2748</v>
      </c>
      <c r="AR163" s="5">
        <v>3428</v>
      </c>
      <c r="AS163" s="5">
        <v>3228</v>
      </c>
      <c r="AT163" s="5">
        <v>2308</v>
      </c>
    </row>
    <row r="164" spans="28:46" x14ac:dyDescent="0.25">
      <c r="AB164" s="52" t="s">
        <v>108</v>
      </c>
      <c r="AC164" s="5">
        <v>605</v>
      </c>
      <c r="AD164" s="5">
        <v>532</v>
      </c>
      <c r="AE164" s="5">
        <v>2511</v>
      </c>
      <c r="AF164" s="5">
        <v>2019</v>
      </c>
      <c r="AG164" s="5">
        <v>1602</v>
      </c>
      <c r="AH164" s="5">
        <v>2822</v>
      </c>
      <c r="AI164" s="5">
        <v>4458</v>
      </c>
      <c r="AJ164" s="5">
        <v>5685</v>
      </c>
      <c r="AK164" s="5">
        <v>7710</v>
      </c>
      <c r="AL164" s="5">
        <v>6110</v>
      </c>
      <c r="AM164" s="5">
        <v>7167</v>
      </c>
      <c r="AN164" s="5">
        <v>7398</v>
      </c>
      <c r="AO164" s="5">
        <v>6808</v>
      </c>
      <c r="AP164" s="5">
        <v>6178</v>
      </c>
      <c r="AQ164" s="5">
        <v>4434</v>
      </c>
      <c r="AR164" s="5">
        <v>4075</v>
      </c>
      <c r="AS164" s="5">
        <v>3499</v>
      </c>
      <c r="AT164" s="5">
        <v>1934</v>
      </c>
    </row>
    <row r="165" spans="28:46" x14ac:dyDescent="0.25">
      <c r="AB165" s="52" t="s">
        <v>173</v>
      </c>
      <c r="AC165" s="5">
        <v>331</v>
      </c>
      <c r="AD165" s="5">
        <v>394</v>
      </c>
      <c r="AE165" s="5">
        <v>627</v>
      </c>
      <c r="AF165" s="5">
        <v>715</v>
      </c>
      <c r="AG165" s="5">
        <v>613</v>
      </c>
      <c r="AH165" s="5">
        <v>1698</v>
      </c>
      <c r="AI165" s="5">
        <v>4573</v>
      </c>
      <c r="AJ165" s="5">
        <v>3345</v>
      </c>
      <c r="AK165" s="5">
        <v>2129</v>
      </c>
      <c r="AL165" s="5">
        <v>1994</v>
      </c>
      <c r="AM165" s="5">
        <v>2749</v>
      </c>
      <c r="AN165" s="5">
        <v>3010</v>
      </c>
      <c r="AO165" s="5">
        <v>1762</v>
      </c>
      <c r="AP165" s="5">
        <v>553</v>
      </c>
      <c r="AQ165" s="5">
        <v>200</v>
      </c>
      <c r="AR165" s="5">
        <v>581</v>
      </c>
      <c r="AS165" s="5">
        <v>1028</v>
      </c>
      <c r="AT165" s="5">
        <v>809</v>
      </c>
    </row>
    <row r="166" spans="28:46" x14ac:dyDescent="0.25">
      <c r="AB166" s="52" t="s">
        <v>0</v>
      </c>
      <c r="AC166" s="5">
        <v>122</v>
      </c>
      <c r="AD166" s="5">
        <v>169</v>
      </c>
      <c r="AE166" s="5">
        <v>454</v>
      </c>
      <c r="AF166" s="5">
        <v>539</v>
      </c>
      <c r="AG166" s="5">
        <v>538</v>
      </c>
      <c r="AH166" s="5">
        <v>517</v>
      </c>
      <c r="AI166" s="5">
        <v>733</v>
      </c>
      <c r="AJ166" s="5">
        <v>595</v>
      </c>
      <c r="AK166" s="5">
        <v>633</v>
      </c>
      <c r="AL166" s="5">
        <v>689</v>
      </c>
      <c r="AM166" s="5">
        <v>996</v>
      </c>
      <c r="AN166" s="5">
        <v>1008</v>
      </c>
      <c r="AO166" s="5">
        <v>552</v>
      </c>
      <c r="AP166" s="5">
        <v>407</v>
      </c>
      <c r="AQ166" s="5">
        <v>418</v>
      </c>
      <c r="AR166" s="5">
        <v>424</v>
      </c>
      <c r="AS166" s="5">
        <v>513</v>
      </c>
      <c r="AT166" s="5">
        <v>574</v>
      </c>
    </row>
    <row r="167" spans="28:46" x14ac:dyDescent="0.25">
      <c r="AB167" s="52" t="s">
        <v>118</v>
      </c>
      <c r="AC167" s="5">
        <v>0</v>
      </c>
      <c r="AD167" s="5">
        <v>0</v>
      </c>
      <c r="AE167" s="5">
        <v>0</v>
      </c>
      <c r="AF167" s="5">
        <v>0</v>
      </c>
      <c r="AG167" s="5">
        <v>0</v>
      </c>
      <c r="AH167" s="5">
        <v>0</v>
      </c>
      <c r="AI167" s="5">
        <v>0</v>
      </c>
      <c r="AJ167" s="5">
        <v>0</v>
      </c>
      <c r="AK167" s="5">
        <v>0</v>
      </c>
      <c r="AL167" s="5">
        <v>692</v>
      </c>
      <c r="AM167" s="5">
        <v>1021</v>
      </c>
      <c r="AN167" s="5">
        <v>2348</v>
      </c>
      <c r="AO167" s="5">
        <v>1189</v>
      </c>
      <c r="AP167" s="5">
        <v>67</v>
      </c>
      <c r="AQ167" s="5">
        <v>252</v>
      </c>
      <c r="AR167" s="5">
        <v>347</v>
      </c>
      <c r="AS167" s="5">
        <v>481</v>
      </c>
      <c r="AT167" s="5">
        <v>450</v>
      </c>
    </row>
    <row r="168" spans="28:46" x14ac:dyDescent="0.25">
      <c r="AB168" s="50" t="s">
        <v>123</v>
      </c>
      <c r="AC168" s="5">
        <v>158</v>
      </c>
      <c r="AD168" s="5">
        <v>202</v>
      </c>
      <c r="AE168" s="5">
        <v>314</v>
      </c>
      <c r="AF168" s="5">
        <v>310</v>
      </c>
      <c r="AG168" s="5">
        <v>286</v>
      </c>
      <c r="AH168" s="5">
        <v>293</v>
      </c>
      <c r="AI168" s="5">
        <v>426</v>
      </c>
      <c r="AJ168" s="5">
        <v>371</v>
      </c>
      <c r="AK168" s="5">
        <v>445</v>
      </c>
      <c r="AL168" s="5">
        <v>484</v>
      </c>
      <c r="AM168" s="5">
        <v>510</v>
      </c>
      <c r="AN168" s="5">
        <v>838</v>
      </c>
      <c r="AO168" s="5">
        <v>569</v>
      </c>
      <c r="AP168" s="5">
        <v>425</v>
      </c>
      <c r="AQ168" s="5">
        <v>325</v>
      </c>
      <c r="AR168" s="5">
        <v>311</v>
      </c>
      <c r="AS168" s="5">
        <v>508</v>
      </c>
      <c r="AT168" s="5">
        <v>407</v>
      </c>
    </row>
    <row r="169" spans="28:46" x14ac:dyDescent="0.25">
      <c r="AB169" s="50" t="s">
        <v>287</v>
      </c>
      <c r="AC169" s="5">
        <v>289</v>
      </c>
      <c r="AD169" s="5">
        <v>229</v>
      </c>
      <c r="AE169" s="5">
        <v>576</v>
      </c>
      <c r="AF169" s="5">
        <v>523</v>
      </c>
      <c r="AG169" s="5">
        <v>534</v>
      </c>
      <c r="AH169" s="5">
        <v>407</v>
      </c>
      <c r="AI169" s="5">
        <v>458</v>
      </c>
      <c r="AJ169" s="5">
        <v>426</v>
      </c>
      <c r="AK169" s="5">
        <v>456</v>
      </c>
      <c r="AL169" s="5">
        <v>547</v>
      </c>
      <c r="AM169" s="5">
        <v>595</v>
      </c>
      <c r="AN169" s="5">
        <v>1173</v>
      </c>
      <c r="AO169" s="5">
        <v>676</v>
      </c>
      <c r="AP169" s="5">
        <v>322</v>
      </c>
      <c r="AQ169" s="5">
        <v>-7</v>
      </c>
      <c r="AR169" s="5">
        <v>5</v>
      </c>
      <c r="AS169" s="5">
        <v>270</v>
      </c>
      <c r="AT169" s="5">
        <v>326</v>
      </c>
    </row>
    <row r="170" spans="28:46" x14ac:dyDescent="0.25">
      <c r="AB170" s="52" t="s">
        <v>27</v>
      </c>
      <c r="AC170" s="5">
        <v>67</v>
      </c>
      <c r="AD170" s="5">
        <v>42</v>
      </c>
      <c r="AE170" s="5">
        <v>102</v>
      </c>
      <c r="AF170" s="5">
        <v>92</v>
      </c>
      <c r="AG170" s="5">
        <v>50</v>
      </c>
      <c r="AH170" s="5">
        <v>72</v>
      </c>
      <c r="AI170" s="5">
        <v>79</v>
      </c>
      <c r="AJ170" s="5">
        <v>60</v>
      </c>
      <c r="AK170" s="5">
        <v>83</v>
      </c>
      <c r="AL170" s="5">
        <v>91</v>
      </c>
      <c r="AM170" s="5">
        <v>63</v>
      </c>
      <c r="AN170" s="5">
        <v>122</v>
      </c>
      <c r="AO170" s="5">
        <v>105</v>
      </c>
      <c r="AP170" s="5">
        <v>128</v>
      </c>
      <c r="AQ170" s="5">
        <v>205</v>
      </c>
      <c r="AR170" s="5">
        <v>302</v>
      </c>
      <c r="AS170" s="5">
        <v>299</v>
      </c>
      <c r="AT170" s="5">
        <v>285</v>
      </c>
    </row>
    <row r="171" spans="28:46" x14ac:dyDescent="0.25">
      <c r="AB171" s="52" t="s">
        <v>122</v>
      </c>
      <c r="AC171" s="5">
        <v>62</v>
      </c>
      <c r="AD171" s="5">
        <v>120</v>
      </c>
      <c r="AE171" s="5">
        <v>163</v>
      </c>
      <c r="AF171" s="5">
        <v>296</v>
      </c>
      <c r="AG171" s="5">
        <v>189</v>
      </c>
      <c r="AH171" s="5">
        <v>338</v>
      </c>
      <c r="AI171" s="5">
        <v>802</v>
      </c>
      <c r="AJ171" s="5">
        <v>632</v>
      </c>
      <c r="AK171" s="5">
        <v>517</v>
      </c>
      <c r="AL171" s="5">
        <v>459</v>
      </c>
      <c r="AM171" s="5">
        <v>732</v>
      </c>
      <c r="AN171" s="5">
        <v>876</v>
      </c>
      <c r="AO171" s="5">
        <v>388</v>
      </c>
      <c r="AP171" s="5">
        <v>204</v>
      </c>
      <c r="AQ171" s="5">
        <v>339</v>
      </c>
      <c r="AR171" s="5">
        <v>188</v>
      </c>
      <c r="AS171" s="5">
        <v>397</v>
      </c>
      <c r="AT171" s="5">
        <v>183</v>
      </c>
    </row>
    <row r="172" spans="28:46" x14ac:dyDescent="0.25">
      <c r="AB172" s="53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</row>
    <row r="173" spans="28:46" x14ac:dyDescent="0.25">
      <c r="AB173" s="50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</row>
    <row r="174" spans="28:46" x14ac:dyDescent="0.25">
      <c r="AB174" s="133" t="s">
        <v>288</v>
      </c>
    </row>
    <row r="175" spans="28:46" x14ac:dyDescent="0.25">
      <c r="AC175" s="47">
        <v>1999</v>
      </c>
      <c r="AD175" s="16">
        <v>2000</v>
      </c>
      <c r="AE175" s="16">
        <v>2001</v>
      </c>
      <c r="AF175" s="16">
        <v>2002</v>
      </c>
      <c r="AG175" s="16">
        <v>2003</v>
      </c>
      <c r="AH175" s="16">
        <v>2004</v>
      </c>
      <c r="AI175" s="16" t="s">
        <v>174</v>
      </c>
      <c r="AJ175" s="16" t="s">
        <v>175</v>
      </c>
      <c r="AK175" s="16" t="s">
        <v>176</v>
      </c>
      <c r="AL175" s="16" t="s">
        <v>177</v>
      </c>
      <c r="AM175" s="16" t="s">
        <v>178</v>
      </c>
      <c r="AN175" s="16">
        <v>2010</v>
      </c>
      <c r="AO175" s="16">
        <v>2011</v>
      </c>
      <c r="AP175" s="16">
        <v>2012</v>
      </c>
      <c r="AQ175" s="16">
        <v>2013</v>
      </c>
      <c r="AR175" s="16">
        <v>2014</v>
      </c>
      <c r="AS175" s="16">
        <v>2015</v>
      </c>
      <c r="AT175" s="69">
        <v>2016</v>
      </c>
    </row>
    <row r="176" spans="28:46" x14ac:dyDescent="0.25">
      <c r="AB176" s="53" t="s">
        <v>166</v>
      </c>
      <c r="AC176" s="5">
        <v>137</v>
      </c>
      <c r="AD176" s="5">
        <v>202</v>
      </c>
      <c r="AE176" s="5">
        <v>240</v>
      </c>
      <c r="AF176" s="5">
        <v>286</v>
      </c>
      <c r="AG176" s="5">
        <v>260</v>
      </c>
      <c r="AH176" s="5">
        <v>400</v>
      </c>
      <c r="AI176" s="5">
        <v>467</v>
      </c>
      <c r="AJ176" s="5">
        <v>751</v>
      </c>
      <c r="AK176" s="5">
        <v>732</v>
      </c>
      <c r="AL176" s="5">
        <v>847</v>
      </c>
      <c r="AM176" s="5">
        <v>902</v>
      </c>
      <c r="AN176" s="5">
        <v>1180</v>
      </c>
      <c r="AO176" s="5">
        <v>852</v>
      </c>
      <c r="AP176" s="5">
        <v>766</v>
      </c>
      <c r="AQ176" s="5">
        <v>465</v>
      </c>
      <c r="AR176" s="5">
        <v>409</v>
      </c>
      <c r="AS176" s="5">
        <v>546</v>
      </c>
      <c r="AT176" s="5">
        <v>311</v>
      </c>
    </row>
    <row r="177" spans="28:47" x14ac:dyDescent="0.25">
      <c r="AB177" s="50" t="s">
        <v>101</v>
      </c>
      <c r="AC177" s="5">
        <v>7</v>
      </c>
      <c r="AD177" s="5">
        <v>8</v>
      </c>
      <c r="AE177" s="5">
        <v>10</v>
      </c>
      <c r="AF177" s="5">
        <v>6</v>
      </c>
      <c r="AG177" s="5">
        <v>6</v>
      </c>
      <c r="AH177" s="5">
        <v>10</v>
      </c>
      <c r="AI177" s="5">
        <v>14</v>
      </c>
      <c r="AJ177" s="5">
        <v>36</v>
      </c>
      <c r="AK177" s="5">
        <v>28</v>
      </c>
      <c r="AL177" s="5">
        <v>49</v>
      </c>
      <c r="AM177" s="5">
        <v>91</v>
      </c>
      <c r="AN177" s="5">
        <v>129</v>
      </c>
      <c r="AO177" s="5">
        <v>196</v>
      </c>
      <c r="AP177" s="5">
        <v>217</v>
      </c>
      <c r="AQ177" s="5">
        <v>189</v>
      </c>
      <c r="AR177" s="5">
        <v>210</v>
      </c>
      <c r="AS177" s="5">
        <v>189</v>
      </c>
      <c r="AT177" s="5">
        <v>200</v>
      </c>
    </row>
    <row r="178" spans="28:47" x14ac:dyDescent="0.25">
      <c r="AB178" s="50" t="s">
        <v>95</v>
      </c>
      <c r="AC178" s="5">
        <v>139</v>
      </c>
      <c r="AD178" s="5">
        <v>135</v>
      </c>
      <c r="AE178" s="5">
        <v>378</v>
      </c>
      <c r="AF178" s="5">
        <v>223</v>
      </c>
      <c r="AG178" s="5">
        <v>169</v>
      </c>
      <c r="AH178" s="5">
        <v>179</v>
      </c>
      <c r="AI178" s="5">
        <v>192</v>
      </c>
      <c r="AJ178" s="5">
        <v>208</v>
      </c>
      <c r="AK178" s="5">
        <v>173</v>
      </c>
      <c r="AL178" s="5">
        <v>197</v>
      </c>
      <c r="AM178" s="5">
        <v>210</v>
      </c>
      <c r="AN178" s="5">
        <v>275</v>
      </c>
      <c r="AO178" s="5">
        <v>217</v>
      </c>
      <c r="AP178" s="5">
        <v>173</v>
      </c>
      <c r="AQ178" s="5">
        <v>109</v>
      </c>
      <c r="AR178" s="5">
        <v>124</v>
      </c>
      <c r="AS178" s="5">
        <v>131</v>
      </c>
      <c r="AT178" s="5">
        <v>117</v>
      </c>
    </row>
    <row r="179" spans="28:47" x14ac:dyDescent="0.25">
      <c r="AB179" s="53" t="s">
        <v>97</v>
      </c>
      <c r="AC179" s="5">
        <v>100</v>
      </c>
      <c r="AD179" s="5">
        <v>74</v>
      </c>
      <c r="AE179" s="5">
        <v>249</v>
      </c>
      <c r="AF179" s="5">
        <v>204</v>
      </c>
      <c r="AG179" s="5">
        <v>103</v>
      </c>
      <c r="AH179" s="5">
        <v>160</v>
      </c>
      <c r="AI179" s="5">
        <v>89</v>
      </c>
      <c r="AJ179" s="5">
        <v>96</v>
      </c>
      <c r="AK179" s="5">
        <v>154</v>
      </c>
      <c r="AL179" s="5">
        <v>124</v>
      </c>
      <c r="AM179" s="5">
        <v>133</v>
      </c>
      <c r="AN179" s="5">
        <v>179</v>
      </c>
      <c r="AO179" s="5">
        <v>113</v>
      </c>
      <c r="AP179" s="5">
        <v>103</v>
      </c>
      <c r="AQ179" s="5">
        <v>37</v>
      </c>
      <c r="AR179" s="5">
        <v>32</v>
      </c>
      <c r="AS179" s="5">
        <v>27</v>
      </c>
      <c r="AT179" s="5">
        <v>56</v>
      </c>
    </row>
    <row r="180" spans="28:47" x14ac:dyDescent="0.25">
      <c r="AB180" s="50" t="s">
        <v>99</v>
      </c>
      <c r="AC180" s="5">
        <v>15</v>
      </c>
      <c r="AD180" s="5">
        <v>44</v>
      </c>
      <c r="AE180" s="5">
        <v>42</v>
      </c>
      <c r="AF180" s="5">
        <v>50</v>
      </c>
      <c r="AG180" s="5">
        <v>24</v>
      </c>
      <c r="AH180" s="5">
        <v>39</v>
      </c>
      <c r="AI180" s="5">
        <v>44</v>
      </c>
      <c r="AJ180" s="5">
        <v>46</v>
      </c>
      <c r="AK180" s="5">
        <v>71</v>
      </c>
      <c r="AL180" s="5">
        <v>49</v>
      </c>
      <c r="AM180" s="5">
        <v>4</v>
      </c>
      <c r="AN180" s="5">
        <v>72</v>
      </c>
      <c r="AO180" s="5">
        <v>55</v>
      </c>
      <c r="AP180" s="5">
        <v>55</v>
      </c>
      <c r="AQ180" s="5">
        <v>-4</v>
      </c>
      <c r="AR180" s="5">
        <v>35</v>
      </c>
      <c r="AS180" s="5">
        <v>50</v>
      </c>
      <c r="AT180" s="5">
        <v>56</v>
      </c>
    </row>
    <row r="181" spans="28:47" x14ac:dyDescent="0.25">
      <c r="AB181" s="53" t="s">
        <v>167</v>
      </c>
      <c r="AC181" s="5">
        <v>125</v>
      </c>
      <c r="AD181" s="5">
        <v>102</v>
      </c>
      <c r="AE181" s="5">
        <v>404</v>
      </c>
      <c r="AF181" s="5">
        <v>353</v>
      </c>
      <c r="AG181" s="5">
        <v>264</v>
      </c>
      <c r="AH181" s="5">
        <v>231</v>
      </c>
      <c r="AI181" s="5">
        <v>395</v>
      </c>
      <c r="AJ181" s="5">
        <v>442</v>
      </c>
      <c r="AK181" s="5">
        <v>364</v>
      </c>
      <c r="AL181" s="5">
        <v>327</v>
      </c>
      <c r="AM181" s="5">
        <v>508</v>
      </c>
      <c r="AN181" s="5">
        <v>830</v>
      </c>
      <c r="AO181" s="5">
        <v>318</v>
      </c>
      <c r="AP181" s="5">
        <v>247</v>
      </c>
      <c r="AQ181" s="5">
        <v>132</v>
      </c>
      <c r="AR181" s="5">
        <v>67</v>
      </c>
      <c r="AS181" s="5">
        <v>77</v>
      </c>
      <c r="AT181" s="5">
        <v>48</v>
      </c>
    </row>
    <row r="182" spans="28:47" x14ac:dyDescent="0.25">
      <c r="AB182" s="53" t="s">
        <v>93</v>
      </c>
      <c r="AC182" s="5">
        <v>10</v>
      </c>
      <c r="AD182" s="5">
        <v>23</v>
      </c>
      <c r="AE182" s="5">
        <v>42</v>
      </c>
      <c r="AF182" s="5">
        <v>67</v>
      </c>
      <c r="AG182" s="5">
        <v>75</v>
      </c>
      <c r="AH182" s="5">
        <v>17</v>
      </c>
      <c r="AI182" s="5">
        <v>29</v>
      </c>
      <c r="AJ182" s="5">
        <v>51</v>
      </c>
      <c r="AK182" s="5">
        <v>50</v>
      </c>
      <c r="AL182" s="5">
        <v>39</v>
      </c>
      <c r="AM182" s="5">
        <v>16</v>
      </c>
      <c r="AN182" s="5">
        <v>27</v>
      </c>
      <c r="AO182" s="5">
        <v>39</v>
      </c>
      <c r="AP182" s="5">
        <v>20</v>
      </c>
      <c r="AQ182" s="5">
        <v>29</v>
      </c>
      <c r="AR182" s="5">
        <v>23</v>
      </c>
      <c r="AS182" s="5">
        <v>59</v>
      </c>
      <c r="AT182" s="5">
        <v>23</v>
      </c>
    </row>
    <row r="183" spans="28:47" x14ac:dyDescent="0.25">
      <c r="AB183" s="53" t="s">
        <v>165</v>
      </c>
      <c r="AC183" s="5">
        <v>34</v>
      </c>
      <c r="AD183" s="5">
        <v>-41</v>
      </c>
      <c r="AE183" s="5">
        <v>64</v>
      </c>
      <c r="AF183" s="5">
        <v>67</v>
      </c>
      <c r="AG183" s="5">
        <v>4</v>
      </c>
      <c r="AH183" s="5">
        <v>5</v>
      </c>
      <c r="AI183" s="5">
        <v>16</v>
      </c>
      <c r="AJ183" s="5">
        <v>8</v>
      </c>
      <c r="AK183" s="5">
        <v>33</v>
      </c>
      <c r="AL183" s="5">
        <v>12</v>
      </c>
      <c r="AM183" s="5">
        <v>45</v>
      </c>
      <c r="AN183" s="5">
        <v>88</v>
      </c>
      <c r="AO183" s="5">
        <v>43</v>
      </c>
      <c r="AP183" s="5">
        <v>39</v>
      </c>
      <c r="AQ183" s="5">
        <v>26</v>
      </c>
      <c r="AR183" s="5">
        <v>4</v>
      </c>
      <c r="AS183" s="5">
        <v>10</v>
      </c>
      <c r="AT183" s="5">
        <v>17</v>
      </c>
    </row>
    <row r="184" spans="28:47" x14ac:dyDescent="0.25">
      <c r="AB184" s="53" t="s">
        <v>96</v>
      </c>
      <c r="AC184" s="5">
        <v>5</v>
      </c>
      <c r="AD184" s="5">
        <v>3</v>
      </c>
      <c r="AE184" s="5">
        <v>6</v>
      </c>
      <c r="AF184" s="5">
        <v>13</v>
      </c>
      <c r="AG184" s="5">
        <v>15</v>
      </c>
      <c r="AH184" s="5">
        <v>8</v>
      </c>
      <c r="AI184" s="5">
        <v>25</v>
      </c>
      <c r="AJ184" s="5">
        <v>-1</v>
      </c>
      <c r="AK184" s="5">
        <v>27</v>
      </c>
      <c r="AL184" s="5">
        <v>17</v>
      </c>
      <c r="AM184" s="5">
        <v>27</v>
      </c>
      <c r="AN184" s="5">
        <v>35</v>
      </c>
      <c r="AO184" s="5">
        <v>12</v>
      </c>
      <c r="AP184" s="5">
        <v>19</v>
      </c>
      <c r="AQ184" s="5">
        <v>16</v>
      </c>
      <c r="AR184" s="5">
        <v>12</v>
      </c>
      <c r="AS184" s="5">
        <v>21</v>
      </c>
      <c r="AT184" s="5">
        <v>12</v>
      </c>
    </row>
    <row r="185" spans="28:47" x14ac:dyDescent="0.25">
      <c r="AB185" s="50" t="s">
        <v>94</v>
      </c>
      <c r="AC185" s="5">
        <v>93</v>
      </c>
      <c r="AD185" s="5">
        <v>-9</v>
      </c>
      <c r="AE185" s="5">
        <v>104</v>
      </c>
      <c r="AF185" s="5">
        <v>86</v>
      </c>
      <c r="AG185" s="5">
        <v>32</v>
      </c>
      <c r="AH185" s="5">
        <v>32</v>
      </c>
      <c r="AI185" s="5">
        <v>11</v>
      </c>
      <c r="AJ185" s="5">
        <v>39</v>
      </c>
      <c r="AK185" s="5">
        <v>21</v>
      </c>
      <c r="AL185" s="5">
        <v>37</v>
      </c>
      <c r="AM185" s="5">
        <v>71</v>
      </c>
      <c r="AN185" s="5">
        <v>71</v>
      </c>
      <c r="AO185" s="5">
        <v>83</v>
      </c>
      <c r="AP185" s="5">
        <v>55</v>
      </c>
      <c r="AQ185" s="5">
        <v>31</v>
      </c>
      <c r="AR185" s="5">
        <v>59</v>
      </c>
      <c r="AS185" s="5">
        <v>8</v>
      </c>
      <c r="AT185" s="5">
        <v>6</v>
      </c>
    </row>
    <row r="186" spans="28:47" x14ac:dyDescent="0.25">
      <c r="AB186" s="53"/>
    </row>
    <row r="187" spans="28:47" x14ac:dyDescent="0.25">
      <c r="AB187" s="53"/>
    </row>
    <row r="188" spans="28:47" x14ac:dyDescent="0.25">
      <c r="AB188" s="52" t="s">
        <v>285</v>
      </c>
    </row>
    <row r="189" spans="28:47" x14ac:dyDescent="0.25">
      <c r="AC189" s="16">
        <v>1999</v>
      </c>
      <c r="AD189" s="16">
        <v>2000</v>
      </c>
      <c r="AE189" s="16">
        <v>2001</v>
      </c>
      <c r="AF189" s="16">
        <v>2002</v>
      </c>
      <c r="AG189" s="16">
        <v>2003</v>
      </c>
      <c r="AH189" s="16">
        <v>2004</v>
      </c>
      <c r="AI189" s="16">
        <v>2005</v>
      </c>
      <c r="AJ189" s="16">
        <v>2006</v>
      </c>
      <c r="AK189" s="16">
        <v>2007</v>
      </c>
      <c r="AL189" s="16">
        <v>2008</v>
      </c>
      <c r="AM189" s="16">
        <v>2009</v>
      </c>
      <c r="AN189" s="16">
        <v>2010</v>
      </c>
      <c r="AO189" s="16">
        <v>2011</v>
      </c>
      <c r="AP189" s="16">
        <v>2012</v>
      </c>
      <c r="AQ189" s="16">
        <v>2013</v>
      </c>
      <c r="AR189" s="16">
        <v>2014</v>
      </c>
      <c r="AS189" s="16">
        <v>2015</v>
      </c>
      <c r="AT189" s="16">
        <v>2016</v>
      </c>
      <c r="AU189" s="16">
        <v>2017</v>
      </c>
    </row>
    <row r="190" spans="28:47" x14ac:dyDescent="0.25">
      <c r="AB190" s="52" t="s">
        <v>353</v>
      </c>
      <c r="AC190" s="12">
        <v>1776</v>
      </c>
      <c r="AD190" s="12">
        <v>1623</v>
      </c>
      <c r="AE190" s="12">
        <v>4410</v>
      </c>
      <c r="AF190" s="12">
        <v>3090</v>
      </c>
      <c r="AG190" s="12">
        <v>1957</v>
      </c>
      <c r="AH190" s="12">
        <v>1797</v>
      </c>
      <c r="AI190" s="12">
        <v>2188</v>
      </c>
      <c r="AJ190" s="12">
        <v>2602</v>
      </c>
      <c r="AK190" s="12">
        <v>2585</v>
      </c>
      <c r="AL190" s="12">
        <v>2478</v>
      </c>
      <c r="AM190" s="12">
        <v>2778</v>
      </c>
      <c r="AN190" s="12">
        <v>3194</v>
      </c>
      <c r="AO190" s="12">
        <v>2025</v>
      </c>
      <c r="AP190" s="12">
        <v>1426</v>
      </c>
      <c r="AQ190" s="12">
        <v>1591</v>
      </c>
      <c r="AR190" s="12">
        <v>1269</v>
      </c>
      <c r="AS190" s="12">
        <v>1545</v>
      </c>
      <c r="AT190" s="12">
        <v>1189</v>
      </c>
      <c r="AU190" s="118">
        <v>1355</v>
      </c>
    </row>
    <row r="191" spans="28:47" x14ac:dyDescent="0.25">
      <c r="AB191" s="50" t="s">
        <v>52</v>
      </c>
      <c r="AC191" s="12">
        <v>142</v>
      </c>
      <c r="AD191" s="12">
        <v>207</v>
      </c>
      <c r="AE191" s="12">
        <v>401</v>
      </c>
      <c r="AF191" s="12">
        <v>545</v>
      </c>
      <c r="AG191" s="12">
        <v>436</v>
      </c>
      <c r="AH191" s="12">
        <v>550</v>
      </c>
      <c r="AI191" s="12">
        <v>809</v>
      </c>
      <c r="AJ191" s="12">
        <v>933</v>
      </c>
      <c r="AK191" s="12">
        <v>1295</v>
      </c>
      <c r="AL191" s="12">
        <v>1637</v>
      </c>
      <c r="AM191" s="12">
        <v>1603</v>
      </c>
      <c r="AN191" s="12">
        <v>1850</v>
      </c>
      <c r="AO191" s="12">
        <v>1473</v>
      </c>
      <c r="AP191" s="12">
        <v>1384</v>
      </c>
      <c r="AQ191" s="12">
        <v>970</v>
      </c>
      <c r="AR191" s="12">
        <v>1188</v>
      </c>
      <c r="AS191" s="12">
        <v>1298</v>
      </c>
      <c r="AT191" s="12">
        <v>1395</v>
      </c>
      <c r="AU191" s="118">
        <v>1410</v>
      </c>
    </row>
    <row r="192" spans="28:47" x14ac:dyDescent="0.25">
      <c r="AB192" s="52" t="s">
        <v>147</v>
      </c>
      <c r="AC192" s="12">
        <v>89</v>
      </c>
      <c r="AD192" s="12">
        <v>73</v>
      </c>
      <c r="AE192" s="12">
        <v>222</v>
      </c>
      <c r="AF192" s="12">
        <v>260</v>
      </c>
      <c r="AG192" s="12">
        <v>288</v>
      </c>
      <c r="AH192" s="12">
        <v>332</v>
      </c>
      <c r="AI192" s="12">
        <v>332</v>
      </c>
      <c r="AJ192" s="12">
        <v>660</v>
      </c>
      <c r="AK192" s="12">
        <v>705</v>
      </c>
      <c r="AL192" s="12">
        <v>946</v>
      </c>
      <c r="AM192" s="12">
        <v>1288</v>
      </c>
      <c r="AN192" s="12">
        <v>1465</v>
      </c>
      <c r="AO192" s="12">
        <v>1484</v>
      </c>
      <c r="AP192" s="12">
        <v>1188</v>
      </c>
      <c r="AQ192" s="12">
        <v>1348</v>
      </c>
      <c r="AR192" s="12">
        <v>1332</v>
      </c>
      <c r="AS192" s="12">
        <v>1638</v>
      </c>
      <c r="AT192" s="12">
        <v>1073</v>
      </c>
      <c r="AU192" s="118">
        <v>1144</v>
      </c>
    </row>
    <row r="193" spans="28:47" x14ac:dyDescent="0.25">
      <c r="AB193" s="53" t="s">
        <v>65</v>
      </c>
      <c r="AC193" s="12">
        <v>725</v>
      </c>
      <c r="AD193" s="12">
        <v>690</v>
      </c>
      <c r="AE193" s="12">
        <v>702</v>
      </c>
      <c r="AF193" s="12">
        <v>675</v>
      </c>
      <c r="AG193" s="12">
        <v>690</v>
      </c>
      <c r="AH193" s="12">
        <v>841</v>
      </c>
      <c r="AI193" s="12">
        <v>847</v>
      </c>
      <c r="AJ193" s="12">
        <v>833</v>
      </c>
      <c r="AK193" s="12">
        <v>749</v>
      </c>
      <c r="AL193" s="12">
        <v>687</v>
      </c>
      <c r="AM193" s="12">
        <v>632</v>
      </c>
      <c r="AN193" s="12">
        <v>799</v>
      </c>
      <c r="AO193" s="12">
        <v>540</v>
      </c>
      <c r="AP193" s="12">
        <v>220</v>
      </c>
      <c r="AQ193" s="12">
        <v>190</v>
      </c>
      <c r="AR193" s="12">
        <v>213</v>
      </c>
      <c r="AS193" s="12">
        <v>257</v>
      </c>
      <c r="AT193" s="12">
        <v>249</v>
      </c>
      <c r="AU193" s="118">
        <v>274</v>
      </c>
    </row>
    <row r="194" spans="28:47" x14ac:dyDescent="0.25">
      <c r="AB194" s="53" t="s">
        <v>59</v>
      </c>
      <c r="AC194" s="12">
        <v>224</v>
      </c>
      <c r="AD194" s="12">
        <v>264</v>
      </c>
      <c r="AE194" s="12">
        <v>566</v>
      </c>
      <c r="AF194" s="12">
        <v>825</v>
      </c>
      <c r="AG194" s="12">
        <v>435</v>
      </c>
      <c r="AH194" s="12">
        <v>235</v>
      </c>
      <c r="AI194" s="12">
        <v>545</v>
      </c>
      <c r="AJ194" s="12">
        <v>446</v>
      </c>
      <c r="AK194" s="12">
        <v>437</v>
      </c>
      <c r="AL194" s="12">
        <v>539</v>
      </c>
      <c r="AM194" s="12">
        <v>493</v>
      </c>
      <c r="AN194" s="12">
        <v>674</v>
      </c>
      <c r="AO194" s="12">
        <v>804</v>
      </c>
      <c r="AP194" s="12">
        <v>558</v>
      </c>
      <c r="AQ194" s="12">
        <v>567</v>
      </c>
      <c r="AR194" s="12">
        <v>491</v>
      </c>
      <c r="AS194" s="12">
        <v>495</v>
      </c>
      <c r="AT194" s="12">
        <v>412</v>
      </c>
      <c r="AU194" s="118">
        <v>356</v>
      </c>
    </row>
    <row r="195" spans="28:47" x14ac:dyDescent="0.25">
      <c r="AB195" s="53" t="s">
        <v>63</v>
      </c>
      <c r="AC195" s="12">
        <v>135</v>
      </c>
      <c r="AD195" s="12">
        <v>118</v>
      </c>
      <c r="AE195" s="12">
        <v>351</v>
      </c>
      <c r="AF195" s="12">
        <v>475</v>
      </c>
      <c r="AG195" s="12">
        <v>255</v>
      </c>
      <c r="AH195" s="12">
        <v>300</v>
      </c>
      <c r="AI195" s="12">
        <v>394</v>
      </c>
      <c r="AJ195" s="12">
        <v>336</v>
      </c>
      <c r="AK195" s="12">
        <v>388</v>
      </c>
      <c r="AL195" s="12">
        <v>384</v>
      </c>
      <c r="AM195" s="12">
        <v>482</v>
      </c>
      <c r="AN195" s="12">
        <v>594</v>
      </c>
      <c r="AO195" s="12">
        <v>559</v>
      </c>
      <c r="AP195" s="12">
        <v>333</v>
      </c>
      <c r="AQ195" s="12">
        <v>331</v>
      </c>
      <c r="AR195" s="12">
        <v>317</v>
      </c>
      <c r="AS195" s="12">
        <v>374</v>
      </c>
      <c r="AT195" s="12">
        <v>328</v>
      </c>
      <c r="AU195" s="118">
        <v>364</v>
      </c>
    </row>
    <row r="196" spans="28:47" x14ac:dyDescent="0.25">
      <c r="AB196" s="53" t="s">
        <v>195</v>
      </c>
      <c r="AC196" s="12">
        <v>80</v>
      </c>
      <c r="AD196" s="12">
        <v>63</v>
      </c>
      <c r="AE196" s="12">
        <v>297</v>
      </c>
      <c r="AF196" s="12">
        <v>198</v>
      </c>
      <c r="AG196" s="12">
        <v>158</v>
      </c>
      <c r="AH196" s="12">
        <v>149</v>
      </c>
      <c r="AI196" s="12">
        <v>132</v>
      </c>
      <c r="AJ196" s="12">
        <v>164</v>
      </c>
      <c r="AK196" s="12">
        <v>143</v>
      </c>
      <c r="AL196" s="12">
        <v>163</v>
      </c>
      <c r="AM196" s="12">
        <v>144</v>
      </c>
      <c r="AN196" s="12">
        <v>216</v>
      </c>
      <c r="AO196" s="12">
        <v>252</v>
      </c>
      <c r="AP196" s="12">
        <v>258</v>
      </c>
      <c r="AQ196" s="12">
        <v>293</v>
      </c>
      <c r="AR196" s="12">
        <v>265</v>
      </c>
      <c r="AS196" s="12">
        <v>764</v>
      </c>
      <c r="AT196" s="12">
        <v>1248</v>
      </c>
      <c r="AU196" s="118">
        <v>1138</v>
      </c>
    </row>
    <row r="197" spans="28:47" x14ac:dyDescent="0.25">
      <c r="AB197" s="53" t="s">
        <v>67</v>
      </c>
      <c r="AC197" s="12">
        <v>97</v>
      </c>
      <c r="AD197" s="12">
        <v>40</v>
      </c>
      <c r="AE197" s="12">
        <v>316</v>
      </c>
      <c r="AF197" s="12">
        <v>258</v>
      </c>
      <c r="AG197" s="12">
        <v>199</v>
      </c>
      <c r="AH197" s="12">
        <v>202</v>
      </c>
      <c r="AI197" s="12">
        <v>347</v>
      </c>
      <c r="AJ197" s="12">
        <v>436</v>
      </c>
      <c r="AK197" s="12">
        <v>494</v>
      </c>
      <c r="AL197" s="12">
        <v>479</v>
      </c>
      <c r="AM197" s="12">
        <v>595</v>
      </c>
      <c r="AN197" s="12">
        <v>663</v>
      </c>
      <c r="AO197" s="12">
        <v>365</v>
      </c>
      <c r="AP197" s="12">
        <v>185</v>
      </c>
      <c r="AQ197" s="12">
        <v>298</v>
      </c>
      <c r="AR197" s="12">
        <v>225</v>
      </c>
      <c r="AS197" s="12">
        <v>280</v>
      </c>
      <c r="AT197" s="12">
        <v>228</v>
      </c>
      <c r="AU197" s="118">
        <v>222</v>
      </c>
    </row>
    <row r="198" spans="28:47" x14ac:dyDescent="0.25">
      <c r="AB198" s="50" t="s">
        <v>114</v>
      </c>
      <c r="AC198" s="12">
        <v>265</v>
      </c>
      <c r="AD198" s="12">
        <v>190</v>
      </c>
      <c r="AE198" s="12">
        <v>615</v>
      </c>
      <c r="AF198" s="12">
        <v>291</v>
      </c>
      <c r="AG198" s="12">
        <v>168</v>
      </c>
      <c r="AH198" s="12">
        <v>146</v>
      </c>
      <c r="AI198" s="12">
        <v>255</v>
      </c>
      <c r="AJ198" s="12">
        <v>373</v>
      </c>
      <c r="AK198" s="12">
        <v>423</v>
      </c>
      <c r="AL198" s="12">
        <v>388</v>
      </c>
      <c r="AM198" s="12">
        <v>274</v>
      </c>
      <c r="AN198" s="12">
        <v>746</v>
      </c>
      <c r="AO198" s="12">
        <v>285</v>
      </c>
      <c r="AP198" s="12">
        <v>132</v>
      </c>
      <c r="AQ198" s="12">
        <v>112</v>
      </c>
      <c r="AR198" s="12">
        <v>101</v>
      </c>
      <c r="AS198" s="12">
        <v>148</v>
      </c>
      <c r="AT198" s="12">
        <v>122</v>
      </c>
      <c r="AU198" s="118">
        <v>131</v>
      </c>
    </row>
    <row r="199" spans="28:47" x14ac:dyDescent="0.25">
      <c r="AB199" s="52" t="s">
        <v>54</v>
      </c>
      <c r="AC199" s="12">
        <v>94</v>
      </c>
      <c r="AD199" s="12">
        <v>61</v>
      </c>
      <c r="AE199" s="12">
        <v>163</v>
      </c>
      <c r="AF199" s="12">
        <v>193</v>
      </c>
      <c r="AG199" s="12">
        <v>151</v>
      </c>
      <c r="AH199" s="12">
        <v>175</v>
      </c>
      <c r="AI199" s="12">
        <v>267</v>
      </c>
      <c r="AJ199" s="12">
        <v>430</v>
      </c>
      <c r="AK199" s="12">
        <v>484</v>
      </c>
      <c r="AL199" s="12">
        <v>340</v>
      </c>
      <c r="AM199" s="12">
        <v>134</v>
      </c>
      <c r="AN199" s="12">
        <v>596</v>
      </c>
      <c r="AO199" s="12">
        <v>371</v>
      </c>
      <c r="AP199" s="12">
        <v>250</v>
      </c>
      <c r="AQ199" s="12">
        <v>229</v>
      </c>
      <c r="AR199" s="12">
        <v>238</v>
      </c>
      <c r="AS199" s="12">
        <v>273</v>
      </c>
      <c r="AT199" s="12">
        <v>183</v>
      </c>
      <c r="AU199" s="118">
        <v>244</v>
      </c>
    </row>
    <row r="201" spans="28:47" x14ac:dyDescent="0.25">
      <c r="AB201" s="118" t="s">
        <v>286</v>
      </c>
    </row>
    <row r="202" spans="28:47" x14ac:dyDescent="0.25">
      <c r="AB202" s="133" t="s">
        <v>264</v>
      </c>
    </row>
    <row r="203" spans="28:47" x14ac:dyDescent="0.25">
      <c r="AC203" s="16">
        <v>1999</v>
      </c>
      <c r="AD203" s="16">
        <v>2000</v>
      </c>
      <c r="AE203" s="16">
        <v>2001</v>
      </c>
      <c r="AF203" s="16">
        <v>2002</v>
      </c>
      <c r="AG203" s="16">
        <v>2003</v>
      </c>
      <c r="AH203" s="16">
        <v>2004</v>
      </c>
      <c r="AI203" s="16">
        <v>2005</v>
      </c>
      <c r="AJ203" s="16">
        <v>2006</v>
      </c>
      <c r="AK203" s="16">
        <v>2007</v>
      </c>
      <c r="AL203" s="16">
        <v>2008</v>
      </c>
      <c r="AM203" s="16">
        <v>2009</v>
      </c>
      <c r="AN203" s="16">
        <v>2010</v>
      </c>
      <c r="AO203" s="16">
        <v>2011</v>
      </c>
      <c r="AP203" s="16">
        <v>2012</v>
      </c>
      <c r="AQ203" s="16">
        <v>2013</v>
      </c>
      <c r="AR203" s="16">
        <v>2014</v>
      </c>
      <c r="AS203" s="16">
        <v>2015</v>
      </c>
      <c r="AT203" s="16">
        <v>2016</v>
      </c>
    </row>
    <row r="204" spans="28:47" x14ac:dyDescent="0.25">
      <c r="AB204" s="53" t="s">
        <v>75</v>
      </c>
      <c r="AC204" s="12">
        <v>6035</v>
      </c>
      <c r="AD204" s="12">
        <v>6752</v>
      </c>
      <c r="AE204" s="12">
        <v>7835</v>
      </c>
      <c r="AF204" s="12">
        <v>8816</v>
      </c>
      <c r="AG204" s="12">
        <v>8695</v>
      </c>
      <c r="AH204" s="12">
        <v>8220</v>
      </c>
      <c r="AI204" s="12">
        <v>7299</v>
      </c>
      <c r="AJ204" s="12">
        <v>7731</v>
      </c>
      <c r="AK204" s="12">
        <v>8003</v>
      </c>
      <c r="AL204" s="12">
        <v>7986</v>
      </c>
      <c r="AM204" s="12">
        <v>9436</v>
      </c>
      <c r="AN204" s="12">
        <v>10172</v>
      </c>
      <c r="AO204" s="12">
        <v>8354</v>
      </c>
      <c r="AP204" s="12">
        <v>5095</v>
      </c>
      <c r="AQ204" s="12">
        <v>3376</v>
      </c>
      <c r="AR204" s="12">
        <v>3697</v>
      </c>
      <c r="AS204" s="12">
        <v>3978</v>
      </c>
      <c r="AT204" s="12">
        <v>3765</v>
      </c>
      <c r="AU204" s="118">
        <v>3713</v>
      </c>
    </row>
    <row r="205" spans="28:47" x14ac:dyDescent="0.25">
      <c r="AB205" s="53" t="s">
        <v>72</v>
      </c>
      <c r="AC205" s="12">
        <v>416</v>
      </c>
      <c r="AD205" s="12">
        <v>446</v>
      </c>
      <c r="AE205" s="12">
        <v>779</v>
      </c>
      <c r="AF205" s="12">
        <v>882</v>
      </c>
      <c r="AG205" s="12">
        <v>968</v>
      </c>
      <c r="AH205" s="12">
        <v>841</v>
      </c>
      <c r="AI205" s="12">
        <v>804</v>
      </c>
      <c r="AJ205" s="12">
        <v>928</v>
      </c>
      <c r="AK205" s="12">
        <v>1042</v>
      </c>
      <c r="AL205" s="12">
        <v>990</v>
      </c>
      <c r="AM205" s="12">
        <v>1292</v>
      </c>
      <c r="AN205" s="12">
        <v>1449</v>
      </c>
      <c r="AO205" s="12">
        <v>1189</v>
      </c>
      <c r="AP205" s="12">
        <v>639</v>
      </c>
      <c r="AQ205" s="12">
        <v>383</v>
      </c>
      <c r="AR205" s="12">
        <v>449</v>
      </c>
      <c r="AS205" s="12">
        <v>605</v>
      </c>
      <c r="AT205" s="12">
        <v>432</v>
      </c>
      <c r="AU205" s="118">
        <v>497</v>
      </c>
    </row>
    <row r="206" spans="28:47" x14ac:dyDescent="0.25">
      <c r="AB206" s="53" t="s">
        <v>158</v>
      </c>
      <c r="AC206" s="12">
        <v>220</v>
      </c>
      <c r="AD206" s="12">
        <v>315</v>
      </c>
      <c r="AE206" s="12">
        <v>437</v>
      </c>
      <c r="AF206" s="12">
        <v>459</v>
      </c>
      <c r="AG206" s="12">
        <v>446</v>
      </c>
      <c r="AH206" s="12">
        <v>380</v>
      </c>
      <c r="AI206" s="12">
        <v>413</v>
      </c>
      <c r="AJ206" s="12">
        <v>459</v>
      </c>
      <c r="AK206" s="12">
        <v>506</v>
      </c>
      <c r="AL206" s="12">
        <v>585</v>
      </c>
      <c r="AM206" s="12">
        <v>537</v>
      </c>
      <c r="AN206" s="12">
        <v>640</v>
      </c>
      <c r="AO206" s="12">
        <v>724</v>
      </c>
      <c r="AP206" s="12">
        <v>672</v>
      </c>
      <c r="AQ206" s="12">
        <v>508</v>
      </c>
      <c r="AR206" s="12">
        <v>475</v>
      </c>
      <c r="AS206" s="12">
        <v>559</v>
      </c>
      <c r="AT206" s="12">
        <v>528</v>
      </c>
      <c r="AU206" s="118">
        <v>573</v>
      </c>
    </row>
    <row r="207" spans="28:47" x14ac:dyDescent="0.25">
      <c r="AB207" s="53" t="s">
        <v>73</v>
      </c>
      <c r="AC207" s="12">
        <v>73</v>
      </c>
      <c r="AD207" s="12">
        <v>132</v>
      </c>
      <c r="AE207" s="12">
        <v>127</v>
      </c>
      <c r="AF207" s="12">
        <v>153</v>
      </c>
      <c r="AG207" s="12">
        <v>111</v>
      </c>
      <c r="AH207" s="12">
        <v>147</v>
      </c>
      <c r="AI207" s="12">
        <v>129</v>
      </c>
      <c r="AJ207" s="12">
        <v>145</v>
      </c>
      <c r="AK207" s="12">
        <v>174</v>
      </c>
      <c r="AL207" s="12">
        <v>211</v>
      </c>
      <c r="AM207" s="12">
        <v>252</v>
      </c>
      <c r="AN207" s="12">
        <v>280</v>
      </c>
      <c r="AO207" s="12">
        <v>272</v>
      </c>
      <c r="AP207" s="12">
        <v>138</v>
      </c>
      <c r="AQ207" s="12">
        <v>134</v>
      </c>
      <c r="AR207" s="12">
        <v>161</v>
      </c>
      <c r="AS207" s="12">
        <v>189</v>
      </c>
      <c r="AT207" s="12">
        <v>197</v>
      </c>
      <c r="AU207" s="118">
        <v>222</v>
      </c>
    </row>
    <row r="208" spans="28:47" x14ac:dyDescent="0.25">
      <c r="AB208" s="50" t="s">
        <v>76</v>
      </c>
      <c r="AC208" s="12">
        <v>22</v>
      </c>
      <c r="AD208" s="12">
        <v>21</v>
      </c>
      <c r="AE208" s="12">
        <v>72</v>
      </c>
      <c r="AF208" s="12">
        <v>93</v>
      </c>
      <c r="AG208" s="12">
        <v>23</v>
      </c>
      <c r="AH208" s="12">
        <v>37</v>
      </c>
      <c r="AI208" s="12">
        <v>176</v>
      </c>
      <c r="AJ208" s="12">
        <v>191</v>
      </c>
      <c r="AK208" s="12">
        <v>160</v>
      </c>
      <c r="AL208" s="12">
        <v>192</v>
      </c>
      <c r="AM208" s="12">
        <v>197</v>
      </c>
      <c r="AN208" s="12">
        <v>192</v>
      </c>
      <c r="AO208" s="12">
        <v>134</v>
      </c>
      <c r="AP208" s="12">
        <v>49</v>
      </c>
      <c r="AQ208" s="12">
        <v>74</v>
      </c>
      <c r="AR208" s="12">
        <v>106</v>
      </c>
      <c r="AS208" s="12">
        <v>96</v>
      </c>
      <c r="AT208" s="12">
        <v>61</v>
      </c>
      <c r="AU208" s="118">
        <v>-180</v>
      </c>
    </row>
    <row r="209" spans="28:47" x14ac:dyDescent="0.25">
      <c r="AB209" s="50" t="s">
        <v>74</v>
      </c>
      <c r="AC209" s="12">
        <v>21</v>
      </c>
      <c r="AD209" s="12">
        <v>2</v>
      </c>
      <c r="AE209" s="12">
        <v>-1</v>
      </c>
      <c r="AF209" s="12">
        <v>-6</v>
      </c>
      <c r="AG209" s="12">
        <v>9</v>
      </c>
      <c r="AH209" s="12">
        <v>18</v>
      </c>
      <c r="AI209" s="12">
        <v>-4</v>
      </c>
      <c r="AJ209" s="12">
        <v>-6</v>
      </c>
      <c r="AK209" s="12">
        <v>27</v>
      </c>
      <c r="AL209" s="12">
        <v>44</v>
      </c>
      <c r="AM209" s="12">
        <v>11</v>
      </c>
      <c r="AN209" s="12">
        <v>0</v>
      </c>
      <c r="AO209" s="12">
        <v>-7</v>
      </c>
      <c r="AP209" s="12">
        <v>-5</v>
      </c>
      <c r="AQ209" s="12">
        <v>-16</v>
      </c>
      <c r="AR209" s="12">
        <v>20</v>
      </c>
      <c r="AS209" s="12">
        <v>63</v>
      </c>
      <c r="AT209" s="12">
        <v>65</v>
      </c>
      <c r="AU209" s="118">
        <v>53</v>
      </c>
    </row>
    <row r="210" spans="28:47" x14ac:dyDescent="0.25">
      <c r="AB210" s="5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</row>
    <row r="211" spans="28:47" x14ac:dyDescent="0.25">
      <c r="AB211" s="5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</row>
    <row r="212" spans="28:47" x14ac:dyDescent="0.25">
      <c r="AB212" s="53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</row>
    <row r="213" spans="28:47" x14ac:dyDescent="0.25">
      <c r="AB213" s="5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</row>
    <row r="215" spans="28:47" x14ac:dyDescent="0.25">
      <c r="AB215" s="118" t="s">
        <v>289</v>
      </c>
    </row>
    <row r="216" spans="28:47" x14ac:dyDescent="0.25">
      <c r="AB216" s="133" t="s">
        <v>265</v>
      </c>
    </row>
    <row r="217" spans="28:47" x14ac:dyDescent="0.25">
      <c r="AC217" s="16">
        <v>1999</v>
      </c>
      <c r="AD217" s="16">
        <v>2000</v>
      </c>
      <c r="AE217" s="16">
        <v>2001</v>
      </c>
      <c r="AF217" s="16">
        <v>2002</v>
      </c>
      <c r="AG217" s="16">
        <v>2003</v>
      </c>
      <c r="AH217" s="16">
        <v>2004</v>
      </c>
      <c r="AI217" s="16">
        <v>2005</v>
      </c>
      <c r="AJ217" s="16">
        <v>2006</v>
      </c>
      <c r="AK217" s="16">
        <v>2007</v>
      </c>
      <c r="AL217" s="16">
        <v>2008</v>
      </c>
      <c r="AM217" s="16">
        <v>2009</v>
      </c>
      <c r="AN217" s="16">
        <v>2010</v>
      </c>
      <c r="AO217" s="16">
        <v>2011</v>
      </c>
      <c r="AP217" s="16">
        <v>2012</v>
      </c>
      <c r="AQ217" s="16">
        <v>2013</v>
      </c>
      <c r="AR217" s="16">
        <v>2014</v>
      </c>
      <c r="AS217" s="16">
        <v>2015</v>
      </c>
      <c r="AT217" s="16">
        <v>2016</v>
      </c>
      <c r="AU217" s="118">
        <v>2017</v>
      </c>
    </row>
    <row r="218" spans="28:47" x14ac:dyDescent="0.25">
      <c r="AB218" s="53" t="s">
        <v>130</v>
      </c>
      <c r="AC218" s="5">
        <v>319</v>
      </c>
      <c r="AD218" s="5">
        <v>420</v>
      </c>
      <c r="AE218" s="5">
        <v>743</v>
      </c>
      <c r="AF218" s="5">
        <v>813</v>
      </c>
      <c r="AG218" s="5">
        <v>711</v>
      </c>
      <c r="AH218" s="5">
        <v>656</v>
      </c>
      <c r="AI218" s="5">
        <v>841</v>
      </c>
      <c r="AJ218" s="5">
        <v>742</v>
      </c>
      <c r="AK218" s="5">
        <v>813</v>
      </c>
      <c r="AL218" s="5">
        <v>1004</v>
      </c>
      <c r="AM218" s="5">
        <v>639</v>
      </c>
      <c r="AN218" s="5">
        <v>1188</v>
      </c>
      <c r="AO218" s="5">
        <v>1009</v>
      </c>
      <c r="AP218" s="5">
        <v>771</v>
      </c>
      <c r="AQ218" s="5">
        <v>1055</v>
      </c>
      <c r="AR218" s="5">
        <v>966</v>
      </c>
      <c r="AS218" s="5">
        <v>1096</v>
      </c>
      <c r="AT218" s="12">
        <v>1006</v>
      </c>
      <c r="AU218" s="118">
        <v>1965</v>
      </c>
    </row>
    <row r="219" spans="28:47" x14ac:dyDescent="0.25">
      <c r="AB219" s="52" t="s">
        <v>34</v>
      </c>
      <c r="AC219" s="5">
        <v>298</v>
      </c>
      <c r="AD219" s="5">
        <v>490</v>
      </c>
      <c r="AE219" s="5">
        <v>975</v>
      </c>
      <c r="AF219" s="5">
        <v>1822</v>
      </c>
      <c r="AG219" s="5">
        <v>1129</v>
      </c>
      <c r="AH219" s="5">
        <v>681</v>
      </c>
      <c r="AI219" s="5">
        <v>468</v>
      </c>
      <c r="AJ219" s="5">
        <v>749</v>
      </c>
      <c r="AK219" s="5">
        <v>570</v>
      </c>
      <c r="AL219" s="5">
        <v>482</v>
      </c>
      <c r="AM219" s="5">
        <v>674</v>
      </c>
      <c r="AN219" s="5">
        <v>1176</v>
      </c>
      <c r="AO219" s="5">
        <v>853</v>
      </c>
      <c r="AP219" s="5">
        <v>722</v>
      </c>
      <c r="AQ219" s="5">
        <v>691</v>
      </c>
      <c r="AR219" s="5">
        <v>661</v>
      </c>
      <c r="AS219" s="5">
        <v>742</v>
      </c>
      <c r="AT219" s="12">
        <v>682</v>
      </c>
      <c r="AU219" s="118">
        <v>631</v>
      </c>
    </row>
    <row r="220" spans="28:47" x14ac:dyDescent="0.25">
      <c r="AB220" s="52" t="s">
        <v>45</v>
      </c>
      <c r="AC220" s="5">
        <v>261</v>
      </c>
      <c r="AD220" s="5">
        <v>188</v>
      </c>
      <c r="AE220" s="5">
        <v>528</v>
      </c>
      <c r="AF220" s="5">
        <v>727</v>
      </c>
      <c r="AG220" s="5">
        <v>500</v>
      </c>
      <c r="AH220" s="5">
        <v>626</v>
      </c>
      <c r="AI220" s="5">
        <v>834</v>
      </c>
      <c r="AJ220" s="5">
        <v>679</v>
      </c>
      <c r="AK220" s="5">
        <v>629</v>
      </c>
      <c r="AL220" s="5">
        <v>512</v>
      </c>
      <c r="AM220" s="5">
        <v>705</v>
      </c>
      <c r="AN220" s="5">
        <v>919</v>
      </c>
      <c r="AO220" s="5">
        <v>859</v>
      </c>
      <c r="AP220" s="5">
        <v>562</v>
      </c>
      <c r="AQ220" s="5">
        <v>341</v>
      </c>
      <c r="AR220" s="5">
        <v>458</v>
      </c>
      <c r="AS220" s="5">
        <v>619</v>
      </c>
      <c r="AT220" s="12">
        <v>435</v>
      </c>
      <c r="AU220" s="118">
        <v>450</v>
      </c>
    </row>
    <row r="221" spans="28:47" x14ac:dyDescent="0.25">
      <c r="AB221" s="53" t="s">
        <v>38</v>
      </c>
      <c r="AC221" s="5">
        <v>204</v>
      </c>
      <c r="AD221" s="5">
        <v>166</v>
      </c>
      <c r="AE221" s="5">
        <v>632</v>
      </c>
      <c r="AF221" s="5">
        <v>432</v>
      </c>
      <c r="AG221" s="5">
        <v>244</v>
      </c>
      <c r="AH221" s="5">
        <v>372</v>
      </c>
      <c r="AI221" s="5">
        <v>718</v>
      </c>
      <c r="AJ221" s="5">
        <v>566</v>
      </c>
      <c r="AK221" s="5">
        <v>921</v>
      </c>
      <c r="AL221" s="5">
        <v>1218</v>
      </c>
      <c r="AM221" s="5">
        <v>1572</v>
      </c>
      <c r="AN221" s="5">
        <v>2134</v>
      </c>
      <c r="AO221" s="5">
        <v>449</v>
      </c>
      <c r="AP221" s="5">
        <v>28</v>
      </c>
      <c r="AQ221" s="5">
        <v>42</v>
      </c>
      <c r="AR221" s="5">
        <v>59</v>
      </c>
      <c r="AS221" s="5">
        <v>237</v>
      </c>
      <c r="AT221" s="12">
        <v>253</v>
      </c>
      <c r="AU221" s="118">
        <v>349</v>
      </c>
    </row>
    <row r="222" spans="28:47" x14ac:dyDescent="0.25">
      <c r="AB222" s="53" t="s">
        <v>42</v>
      </c>
      <c r="AC222" s="5">
        <v>73</v>
      </c>
      <c r="AD222" s="5">
        <v>112</v>
      </c>
      <c r="AE222" s="5">
        <v>139</v>
      </c>
      <c r="AF222" s="5">
        <v>170</v>
      </c>
      <c r="AG222" s="5">
        <v>250</v>
      </c>
      <c r="AH222" s="5">
        <v>312</v>
      </c>
      <c r="AI222" s="5">
        <v>867</v>
      </c>
      <c r="AJ222" s="5">
        <v>1218</v>
      </c>
      <c r="AK222" s="5">
        <v>737</v>
      </c>
      <c r="AL222" s="5">
        <v>573</v>
      </c>
      <c r="AM222" s="5">
        <v>846</v>
      </c>
      <c r="AN222" s="5">
        <v>769</v>
      </c>
      <c r="AO222" s="5">
        <v>342</v>
      </c>
      <c r="AP222" s="5">
        <v>227</v>
      </c>
      <c r="AQ222" s="5">
        <v>287</v>
      </c>
      <c r="AR222" s="5">
        <v>390</v>
      </c>
      <c r="AS222" s="5">
        <v>436</v>
      </c>
      <c r="AT222" s="12">
        <v>204</v>
      </c>
      <c r="AU222" s="118">
        <v>585</v>
      </c>
    </row>
    <row r="223" spans="28:47" x14ac:dyDescent="0.25">
      <c r="AB223" s="53" t="s">
        <v>134</v>
      </c>
      <c r="AC223" s="5">
        <v>267</v>
      </c>
      <c r="AD223" s="5">
        <v>308</v>
      </c>
      <c r="AE223" s="5">
        <v>532</v>
      </c>
      <c r="AF223" s="5">
        <v>486</v>
      </c>
      <c r="AG223" s="5">
        <v>314</v>
      </c>
      <c r="AH223" s="5">
        <v>261</v>
      </c>
      <c r="AI223" s="5">
        <v>279</v>
      </c>
      <c r="AJ223" s="5">
        <v>353</v>
      </c>
      <c r="AK223" s="5">
        <v>340</v>
      </c>
      <c r="AL223" s="5">
        <v>352</v>
      </c>
      <c r="AM223" s="5">
        <v>373</v>
      </c>
      <c r="AN223" s="5">
        <v>492</v>
      </c>
      <c r="AO223" s="5">
        <v>543</v>
      </c>
      <c r="AP223" s="5">
        <v>425</v>
      </c>
      <c r="AQ223" s="5">
        <v>305</v>
      </c>
      <c r="AR223" s="5">
        <v>341</v>
      </c>
      <c r="AS223" s="5">
        <v>292</v>
      </c>
      <c r="AT223" s="12">
        <v>330</v>
      </c>
      <c r="AU223" s="118">
        <v>318</v>
      </c>
    </row>
    <row r="224" spans="28:47" x14ac:dyDescent="0.25">
      <c r="AB224" s="53" t="s">
        <v>244</v>
      </c>
      <c r="AC224" s="5">
        <v>259</v>
      </c>
      <c r="AD224" s="5">
        <v>296</v>
      </c>
      <c r="AE224" s="5">
        <v>370</v>
      </c>
      <c r="AF224" s="5">
        <v>377</v>
      </c>
      <c r="AG224" s="5">
        <v>425</v>
      </c>
      <c r="AH224" s="5">
        <v>415</v>
      </c>
      <c r="AI224" s="5">
        <v>415</v>
      </c>
      <c r="AJ224" s="5">
        <v>416</v>
      </c>
      <c r="AK224" s="5">
        <v>419</v>
      </c>
      <c r="AL224" s="5">
        <v>406</v>
      </c>
      <c r="AM224" s="5">
        <v>426</v>
      </c>
      <c r="AN224" s="5">
        <v>468</v>
      </c>
      <c r="AO224" s="5">
        <v>353</v>
      </c>
      <c r="AP224" s="5">
        <v>221</v>
      </c>
      <c r="AQ224" s="5">
        <v>223</v>
      </c>
      <c r="AR224" s="5">
        <v>183</v>
      </c>
      <c r="AS224" s="5">
        <v>323</v>
      </c>
      <c r="AT224" s="12">
        <v>178</v>
      </c>
      <c r="AU224" s="118">
        <v>234</v>
      </c>
    </row>
    <row r="225" spans="28:46" x14ac:dyDescent="0.25">
      <c r="AB225" s="53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12"/>
    </row>
    <row r="226" spans="28:46" x14ac:dyDescent="0.25">
      <c r="AB226" s="52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12"/>
    </row>
    <row r="227" spans="28:46" x14ac:dyDescent="0.25">
      <c r="AB227" s="52"/>
    </row>
    <row r="230" spans="28:46" x14ac:dyDescent="0.25">
      <c r="AB230" s="133" t="s">
        <v>266</v>
      </c>
    </row>
    <row r="231" spans="28:46" x14ac:dyDescent="0.25">
      <c r="AC231" s="16">
        <v>1999</v>
      </c>
      <c r="AD231" s="16">
        <v>2000</v>
      </c>
      <c r="AE231" s="16">
        <v>2001</v>
      </c>
      <c r="AF231" s="16">
        <v>2002</v>
      </c>
      <c r="AG231" s="16">
        <v>2003</v>
      </c>
      <c r="AH231" s="16">
        <v>2004</v>
      </c>
      <c r="AI231" s="16">
        <v>2005</v>
      </c>
      <c r="AJ231" s="16">
        <v>2006</v>
      </c>
      <c r="AK231" s="16">
        <v>2007</v>
      </c>
      <c r="AL231" s="16">
        <v>2008</v>
      </c>
      <c r="AM231" s="16">
        <v>2009</v>
      </c>
      <c r="AN231" s="16">
        <v>2010</v>
      </c>
      <c r="AO231" s="16">
        <v>2011</v>
      </c>
      <c r="AP231" s="16">
        <v>2012</v>
      </c>
      <c r="AQ231" s="16">
        <v>2013</v>
      </c>
      <c r="AR231" s="16">
        <v>2014</v>
      </c>
      <c r="AS231" s="16">
        <v>2015</v>
      </c>
      <c r="AT231" s="16">
        <v>2016</v>
      </c>
    </row>
    <row r="232" spans="28:46" x14ac:dyDescent="0.25">
      <c r="AB232" s="52" t="s">
        <v>267</v>
      </c>
      <c r="AC232" s="5">
        <v>341</v>
      </c>
      <c r="AD232" s="5">
        <v>596</v>
      </c>
      <c r="AE232" s="5">
        <v>37</v>
      </c>
      <c r="AF232" s="5">
        <v>85</v>
      </c>
      <c r="AG232" s="5">
        <v>62</v>
      </c>
      <c r="AH232" s="5">
        <v>-73</v>
      </c>
      <c r="AI232" s="5">
        <v>-179</v>
      </c>
      <c r="AJ232" s="5">
        <v>-417</v>
      </c>
      <c r="AK232" s="5">
        <v>101</v>
      </c>
      <c r="AL232" s="5">
        <v>473</v>
      </c>
      <c r="AM232" s="5">
        <v>-312</v>
      </c>
      <c r="AN232" s="5">
        <v>42</v>
      </c>
      <c r="AO232" s="5">
        <v>-32</v>
      </c>
      <c r="AP232" s="5">
        <v>-183</v>
      </c>
      <c r="AQ232" s="5">
        <v>-265</v>
      </c>
      <c r="AR232" s="5">
        <v>-53</v>
      </c>
      <c r="AS232" s="5">
        <v>-189</v>
      </c>
      <c r="AT232" s="5"/>
    </row>
    <row r="233" spans="28:46" x14ac:dyDescent="0.25">
      <c r="AB233" s="52" t="s">
        <v>19</v>
      </c>
      <c r="AC233" s="5">
        <v>122</v>
      </c>
      <c r="AD233" s="5">
        <v>107</v>
      </c>
      <c r="AE233" s="5">
        <v>-106</v>
      </c>
      <c r="AF233" s="5">
        <v>128</v>
      </c>
      <c r="AG233" s="5">
        <v>39</v>
      </c>
      <c r="AH233" s="5">
        <v>-18</v>
      </c>
      <c r="AI233" s="5">
        <v>-36</v>
      </c>
      <c r="AJ233" s="5">
        <v>-12</v>
      </c>
      <c r="AK233" s="5">
        <v>50</v>
      </c>
      <c r="AL233" s="5">
        <v>104</v>
      </c>
      <c r="AM233" s="5">
        <v>-52</v>
      </c>
      <c r="AN233" s="5">
        <v>-43</v>
      </c>
      <c r="AO233" s="5">
        <v>0</v>
      </c>
      <c r="AP233" s="5">
        <v>-90</v>
      </c>
      <c r="AQ233" s="5">
        <v>-136</v>
      </c>
      <c r="AR233" s="5">
        <v>-179</v>
      </c>
      <c r="AS233" s="5">
        <v>-22</v>
      </c>
      <c r="AT233" s="5"/>
    </row>
    <row r="234" spans="28:46" x14ac:dyDescent="0.25">
      <c r="AB234" s="52" t="s">
        <v>13</v>
      </c>
      <c r="AC234" s="5">
        <v>-23</v>
      </c>
      <c r="AD234" s="5">
        <v>15</v>
      </c>
      <c r="AE234" s="5">
        <v>2</v>
      </c>
      <c r="AF234" s="5">
        <v>-11</v>
      </c>
      <c r="AG234" s="5">
        <v>0</v>
      </c>
      <c r="AH234" s="5">
        <v>8</v>
      </c>
      <c r="AI234" s="5">
        <v>2</v>
      </c>
      <c r="AJ234" s="5">
        <v>-7</v>
      </c>
      <c r="AK234" s="5">
        <v>-5</v>
      </c>
      <c r="AL234" s="5">
        <v>6</v>
      </c>
      <c r="AM234" s="5">
        <v>26</v>
      </c>
      <c r="AN234" s="5">
        <v>38</v>
      </c>
      <c r="AO234" s="5">
        <v>7</v>
      </c>
      <c r="AP234" s="5">
        <v>-22</v>
      </c>
      <c r="AQ234" s="5">
        <v>45</v>
      </c>
      <c r="AR234" s="5">
        <v>14</v>
      </c>
      <c r="AS234" s="5">
        <v>-19</v>
      </c>
      <c r="AT234" s="5"/>
    </row>
    <row r="235" spans="28:46" x14ac:dyDescent="0.25">
      <c r="AB235" s="52" t="s">
        <v>5</v>
      </c>
      <c r="AC235" s="5">
        <v>-59</v>
      </c>
      <c r="AD235" s="5">
        <v>36</v>
      </c>
      <c r="AE235" s="5">
        <v>84</v>
      </c>
      <c r="AF235" s="5">
        <v>23</v>
      </c>
      <c r="AG235" s="5">
        <v>28</v>
      </c>
      <c r="AH235" s="5">
        <v>-115</v>
      </c>
      <c r="AI235" s="5">
        <v>13</v>
      </c>
      <c r="AJ235" s="5">
        <v>-107</v>
      </c>
      <c r="AK235" s="5">
        <v>-7</v>
      </c>
      <c r="AL235" s="5">
        <v>-55</v>
      </c>
      <c r="AM235" s="5">
        <v>-89</v>
      </c>
      <c r="AN235" s="5">
        <v>-76</v>
      </c>
      <c r="AO235" s="5">
        <v>-25</v>
      </c>
      <c r="AP235" s="5">
        <v>-30</v>
      </c>
      <c r="AQ235" s="5">
        <v>-59</v>
      </c>
      <c r="AR235" s="5">
        <v>-9</v>
      </c>
      <c r="AS235" s="5">
        <v>-19</v>
      </c>
      <c r="AT235" s="5"/>
    </row>
    <row r="236" spans="28:46" x14ac:dyDescent="0.25">
      <c r="AB236" s="53" t="s">
        <v>80</v>
      </c>
      <c r="AC236" s="5">
        <v>32</v>
      </c>
      <c r="AD236" s="5">
        <v>196</v>
      </c>
      <c r="AE236" s="5">
        <v>145</v>
      </c>
      <c r="AF236" s="5">
        <v>161</v>
      </c>
      <c r="AG236" s="5">
        <v>144</v>
      </c>
      <c r="AH236" s="5">
        <v>43</v>
      </c>
      <c r="AI236" s="5">
        <v>106</v>
      </c>
      <c r="AJ236" s="5">
        <v>156</v>
      </c>
      <c r="AK236" s="5">
        <v>103</v>
      </c>
      <c r="AL236" s="5">
        <v>-2</v>
      </c>
      <c r="AM236" s="5">
        <v>102</v>
      </c>
      <c r="AN236" s="5">
        <v>123</v>
      </c>
      <c r="AO236" s="5">
        <v>79</v>
      </c>
      <c r="AP236" s="5">
        <v>-32</v>
      </c>
      <c r="AQ236" s="5">
        <v>55</v>
      </c>
      <c r="AR236" s="5">
        <v>46</v>
      </c>
      <c r="AS236" s="5">
        <v>-18</v>
      </c>
      <c r="AT236" s="5"/>
    </row>
    <row r="237" spans="28:46" x14ac:dyDescent="0.25">
      <c r="AB237" s="53" t="s">
        <v>43</v>
      </c>
      <c r="AC237" s="5">
        <v>-3</v>
      </c>
      <c r="AD237" s="5">
        <v>97</v>
      </c>
      <c r="AE237" s="5">
        <v>184</v>
      </c>
      <c r="AF237" s="5">
        <v>171</v>
      </c>
      <c r="AG237" s="5">
        <v>78</v>
      </c>
      <c r="AH237" s="5">
        <v>65</v>
      </c>
      <c r="AI237" s="5">
        <v>61</v>
      </c>
      <c r="AJ237" s="5">
        <v>62</v>
      </c>
      <c r="AK237" s="5">
        <v>61</v>
      </c>
      <c r="AL237" s="5">
        <v>54</v>
      </c>
      <c r="AM237" s="5">
        <v>68</v>
      </c>
      <c r="AN237" s="5">
        <v>45</v>
      </c>
      <c r="AO237" s="5">
        <v>79</v>
      </c>
      <c r="AP237" s="5">
        <v>8</v>
      </c>
      <c r="AQ237" s="5">
        <v>-35</v>
      </c>
      <c r="AR237" s="5">
        <v>-21</v>
      </c>
      <c r="AS237" s="5">
        <v>-14</v>
      </c>
      <c r="AT237" s="5"/>
    </row>
    <row r="238" spans="28:46" x14ac:dyDescent="0.25">
      <c r="AB238" s="50" t="s">
        <v>78</v>
      </c>
      <c r="AC238" s="5">
        <v>-4</v>
      </c>
      <c r="AD238" s="5">
        <v>4</v>
      </c>
      <c r="AE238" s="5">
        <v>-4</v>
      </c>
      <c r="AF238" s="5">
        <v>4</v>
      </c>
      <c r="AG238" s="5">
        <v>3</v>
      </c>
      <c r="AH238" s="5">
        <v>9</v>
      </c>
      <c r="AI238" s="5">
        <v>-1</v>
      </c>
      <c r="AJ238" s="5">
        <v>-4</v>
      </c>
      <c r="AK238" s="5">
        <v>10</v>
      </c>
      <c r="AL238" s="5">
        <v>3</v>
      </c>
      <c r="AM238" s="5">
        <v>-7</v>
      </c>
      <c r="AN238" s="5">
        <v>-3</v>
      </c>
      <c r="AO238" s="5">
        <v>4</v>
      </c>
      <c r="AP238" s="5">
        <v>7</v>
      </c>
      <c r="AQ238" s="5">
        <v>11</v>
      </c>
      <c r="AR238" s="5">
        <v>3</v>
      </c>
      <c r="AS238" s="5">
        <v>-12</v>
      </c>
      <c r="AT238" s="5"/>
    </row>
    <row r="239" spans="28:46" x14ac:dyDescent="0.25">
      <c r="AB239" s="53" t="s">
        <v>102</v>
      </c>
      <c r="AC239" s="5">
        <v>79</v>
      </c>
      <c r="AD239" s="5">
        <v>28</v>
      </c>
      <c r="AE239" s="5">
        <v>18</v>
      </c>
      <c r="AF239" s="5">
        <v>42</v>
      </c>
      <c r="AG239" s="5">
        <v>39</v>
      </c>
      <c r="AH239" s="5">
        <v>-13</v>
      </c>
      <c r="AI239" s="5">
        <v>28</v>
      </c>
      <c r="AJ239" s="5">
        <v>-30</v>
      </c>
      <c r="AK239" s="5">
        <v>22</v>
      </c>
      <c r="AL239" s="5">
        <v>69</v>
      </c>
      <c r="AM239" s="5">
        <v>-2</v>
      </c>
      <c r="AN239" s="5">
        <v>54</v>
      </c>
      <c r="AO239" s="5">
        <v>64</v>
      </c>
      <c r="AP239" s="5">
        <v>3</v>
      </c>
      <c r="AQ239" s="5">
        <v>-1</v>
      </c>
      <c r="AR239" s="5">
        <v>10</v>
      </c>
      <c r="AS239" s="5">
        <v>-10</v>
      </c>
      <c r="AT239" s="5"/>
    </row>
    <row r="240" spans="28:46" x14ac:dyDescent="0.25">
      <c r="AB240" s="52" t="s">
        <v>35</v>
      </c>
      <c r="AC240" s="5">
        <v>-1</v>
      </c>
      <c r="AD240" s="5">
        <v>0</v>
      </c>
      <c r="AE240" s="5">
        <v>0</v>
      </c>
      <c r="AF240" s="5">
        <v>0</v>
      </c>
      <c r="AG240" s="5">
        <v>0</v>
      </c>
      <c r="AH240" s="5">
        <v>0</v>
      </c>
      <c r="AI240" s="5">
        <v>6</v>
      </c>
      <c r="AJ240" s="5">
        <v>5</v>
      </c>
      <c r="AK240" s="5">
        <v>4</v>
      </c>
      <c r="AL240" s="5">
        <v>5</v>
      </c>
      <c r="AM240" s="5">
        <v>1</v>
      </c>
      <c r="AN240" s="5">
        <v>6</v>
      </c>
      <c r="AO240" s="5">
        <v>16</v>
      </c>
      <c r="AP240" s="5">
        <v>30</v>
      </c>
      <c r="AQ240" s="5">
        <v>-7</v>
      </c>
      <c r="AR240" s="5">
        <v>-1</v>
      </c>
      <c r="AS240" s="5">
        <v>-8</v>
      </c>
      <c r="AT240" s="5"/>
    </row>
    <row r="241" spans="28:46" x14ac:dyDescent="0.25">
      <c r="AB241" s="50" t="s">
        <v>137</v>
      </c>
      <c r="AC241" s="5">
        <v>11</v>
      </c>
      <c r="AD241" s="5">
        <v>21</v>
      </c>
      <c r="AE241" s="5">
        <v>31</v>
      </c>
      <c r="AF241" s="5">
        <v>22</v>
      </c>
      <c r="AG241" s="5">
        <v>15</v>
      </c>
      <c r="AH241" s="5">
        <v>12</v>
      </c>
      <c r="AI241" s="5">
        <v>81</v>
      </c>
      <c r="AJ241" s="5">
        <v>42</v>
      </c>
      <c r="AK241" s="5">
        <v>45</v>
      </c>
      <c r="AL241" s="5">
        <v>14</v>
      </c>
      <c r="AM241" s="5">
        <v>15</v>
      </c>
      <c r="AN241" s="5">
        <v>18</v>
      </c>
      <c r="AO241" s="5">
        <v>8</v>
      </c>
      <c r="AP241" s="5">
        <v>-14</v>
      </c>
      <c r="AQ241" s="5">
        <v>-11</v>
      </c>
      <c r="AR241" s="5">
        <v>-10</v>
      </c>
      <c r="AS241" s="5">
        <v>-6</v>
      </c>
      <c r="AT241" s="5"/>
    </row>
    <row r="243" spans="28:46" x14ac:dyDescent="0.25">
      <c r="AB243" s="144"/>
      <c r="AC243" s="145"/>
      <c r="AD243" s="145"/>
      <c r="AE243" s="145"/>
      <c r="AF243" s="145"/>
      <c r="AG243" s="145"/>
      <c r="AH243" s="145"/>
      <c r="AI243" s="145"/>
      <c r="AJ243" s="145"/>
      <c r="AK243" s="145"/>
      <c r="AL243" s="145"/>
      <c r="AM243" s="145"/>
      <c r="AN243" s="145"/>
      <c r="AO243" s="145"/>
      <c r="AP243" s="145"/>
      <c r="AQ243" s="145"/>
      <c r="AR243" s="145"/>
      <c r="AS243" s="145"/>
      <c r="AT243" s="145"/>
    </row>
    <row r="248" spans="28:46" x14ac:dyDescent="0.25">
      <c r="AB248" s="39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</row>
    <row r="249" spans="28:46" x14ac:dyDescent="0.25">
      <c r="AB249" s="39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</row>
    <row r="250" spans="28:46" x14ac:dyDescent="0.25">
      <c r="AB250" s="51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</row>
    <row r="251" spans="28:46" x14ac:dyDescent="0.25">
      <c r="AB251" s="51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</row>
    <row r="252" spans="28:46" x14ac:dyDescent="0.25">
      <c r="AB252" s="39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</row>
    <row r="253" spans="28:46" x14ac:dyDescent="0.25">
      <c r="AB253" s="51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</row>
    <row r="254" spans="28:46" x14ac:dyDescent="0.25">
      <c r="AB254" s="51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</row>
    <row r="255" spans="28:46" x14ac:dyDescent="0.25">
      <c r="AB255" s="39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</row>
    <row r="256" spans="28:46" x14ac:dyDescent="0.25">
      <c r="AB256" s="51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</row>
    <row r="257" spans="28:46" x14ac:dyDescent="0.25">
      <c r="AB257" s="51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</row>
    <row r="258" spans="28:46" x14ac:dyDescent="0.25">
      <c r="AB258" s="51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</row>
    <row r="259" spans="28:46" x14ac:dyDescent="0.25">
      <c r="AB259" s="39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</row>
    <row r="260" spans="28:46" x14ac:dyDescent="0.25">
      <c r="AB260" s="39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</row>
    <row r="261" spans="28:46" x14ac:dyDescent="0.25">
      <c r="AB261" s="144"/>
      <c r="AC261" s="144"/>
      <c r="AD261" s="144"/>
      <c r="AE261" s="144"/>
      <c r="AF261" s="144"/>
      <c r="AG261" s="144"/>
      <c r="AH261" s="144"/>
      <c r="AI261" s="144"/>
      <c r="AJ261" s="144"/>
      <c r="AK261" s="144"/>
      <c r="AL261" s="144"/>
      <c r="AM261" s="144"/>
      <c r="AN261" s="144"/>
      <c r="AO261" s="144"/>
      <c r="AP261" s="144"/>
      <c r="AQ261" s="144"/>
      <c r="AR261" s="144"/>
      <c r="AS261" s="144"/>
      <c r="AT261" s="144"/>
    </row>
    <row r="262" spans="28:46" x14ac:dyDescent="0.25">
      <c r="AB262" s="144"/>
      <c r="AC262" s="145"/>
      <c r="AD262" s="145"/>
      <c r="AE262" s="145"/>
      <c r="AF262" s="145"/>
      <c r="AG262" s="145"/>
      <c r="AH262" s="145"/>
      <c r="AI262" s="145"/>
      <c r="AJ262" s="145"/>
      <c r="AK262" s="145"/>
      <c r="AL262" s="145"/>
      <c r="AM262" s="145"/>
      <c r="AN262" s="145"/>
      <c r="AO262" s="145"/>
      <c r="AP262" s="145"/>
      <c r="AQ262" s="145"/>
      <c r="AR262" s="145"/>
      <c r="AS262" s="145"/>
      <c r="AT262" s="145"/>
    </row>
    <row r="263" spans="28:46" x14ac:dyDescent="0.25">
      <c r="AB263" s="39"/>
      <c r="AC263" s="146"/>
      <c r="AD263" s="146"/>
      <c r="AE263" s="146"/>
      <c r="AF263" s="146"/>
      <c r="AG263" s="146"/>
      <c r="AH263" s="146"/>
      <c r="AI263" s="146"/>
      <c r="AJ263" s="146"/>
      <c r="AK263" s="146"/>
      <c r="AL263" s="146"/>
      <c r="AM263" s="146"/>
      <c r="AN263" s="146"/>
      <c r="AO263" s="146"/>
      <c r="AP263" s="146"/>
      <c r="AQ263" s="146"/>
      <c r="AR263" s="146"/>
      <c r="AS263" s="146"/>
      <c r="AT263" s="146"/>
    </row>
    <row r="264" spans="28:46" x14ac:dyDescent="0.25">
      <c r="AB264" s="39"/>
      <c r="AC264" s="146"/>
      <c r="AD264" s="146"/>
      <c r="AE264" s="146"/>
      <c r="AF264" s="146"/>
      <c r="AG264" s="146"/>
      <c r="AH264" s="146"/>
      <c r="AI264" s="146"/>
      <c r="AJ264" s="146"/>
      <c r="AK264" s="146"/>
      <c r="AL264" s="146"/>
      <c r="AM264" s="146"/>
      <c r="AN264" s="146"/>
      <c r="AO264" s="146"/>
      <c r="AP264" s="146"/>
      <c r="AQ264" s="146"/>
      <c r="AR264" s="146"/>
      <c r="AS264" s="146"/>
      <c r="AT264" s="146"/>
    </row>
    <row r="265" spans="28:46" x14ac:dyDescent="0.25">
      <c r="AB265" s="5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</row>
    <row r="266" spans="28:46" x14ac:dyDescent="0.25">
      <c r="AB266" s="5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</row>
    <row r="267" spans="28:46" x14ac:dyDescent="0.25">
      <c r="AB267" s="39"/>
      <c r="AC267" s="146"/>
      <c r="AD267" s="146"/>
      <c r="AE267" s="146"/>
      <c r="AF267" s="146"/>
      <c r="AG267" s="146"/>
      <c r="AH267" s="146"/>
      <c r="AI267" s="146"/>
      <c r="AJ267" s="146"/>
      <c r="AK267" s="146"/>
      <c r="AL267" s="146"/>
      <c r="AM267" s="146"/>
      <c r="AN267" s="146"/>
      <c r="AO267" s="146"/>
      <c r="AP267" s="146"/>
      <c r="AQ267" s="146"/>
      <c r="AR267" s="146"/>
      <c r="AS267" s="146"/>
      <c r="AT267" s="146"/>
    </row>
    <row r="268" spans="28:46" x14ac:dyDescent="0.25">
      <c r="AB268" s="39"/>
      <c r="AC268" s="146"/>
      <c r="AD268" s="146"/>
      <c r="AE268" s="146"/>
      <c r="AF268" s="146"/>
      <c r="AG268" s="146"/>
      <c r="AH268" s="146"/>
      <c r="AI268" s="146"/>
      <c r="AJ268" s="146"/>
      <c r="AK268" s="146"/>
      <c r="AL268" s="146"/>
      <c r="AM268" s="146"/>
      <c r="AN268" s="146"/>
      <c r="AO268" s="146"/>
      <c r="AP268" s="146"/>
      <c r="AQ268" s="146"/>
      <c r="AR268" s="146"/>
      <c r="AS268" s="146"/>
      <c r="AT268" s="146"/>
    </row>
    <row r="269" spans="28:46" x14ac:dyDescent="0.25">
      <c r="AB269" s="5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</row>
    <row r="270" spans="28:46" x14ac:dyDescent="0.25">
      <c r="AB270" s="5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</row>
    <row r="271" spans="28:46" x14ac:dyDescent="0.25">
      <c r="AB271" s="39"/>
      <c r="AC271" s="146"/>
      <c r="AD271" s="146"/>
      <c r="AE271" s="146"/>
      <c r="AF271" s="146"/>
      <c r="AG271" s="146"/>
      <c r="AH271" s="146"/>
      <c r="AI271" s="146"/>
      <c r="AJ271" s="146"/>
      <c r="AK271" s="146"/>
      <c r="AL271" s="146"/>
      <c r="AM271" s="146"/>
      <c r="AN271" s="146"/>
      <c r="AO271" s="146"/>
      <c r="AP271" s="146"/>
      <c r="AQ271" s="146"/>
      <c r="AR271" s="146"/>
      <c r="AS271" s="146"/>
      <c r="AT271" s="146"/>
    </row>
    <row r="272" spans="28:46" x14ac:dyDescent="0.25">
      <c r="AB272" s="5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</row>
    <row r="273" spans="28:46" x14ac:dyDescent="0.25">
      <c r="AB273" s="5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</row>
    <row r="274" spans="28:46" x14ac:dyDescent="0.25">
      <c r="AB274" s="39"/>
      <c r="AC274" s="146"/>
      <c r="AD274" s="146"/>
      <c r="AE274" s="146"/>
      <c r="AF274" s="146"/>
      <c r="AG274" s="146"/>
      <c r="AH274" s="146"/>
      <c r="AI274" s="146"/>
      <c r="AJ274" s="146"/>
      <c r="AK274" s="146"/>
      <c r="AL274" s="146"/>
      <c r="AM274" s="146"/>
      <c r="AN274" s="146"/>
      <c r="AO274" s="146"/>
      <c r="AP274" s="146"/>
      <c r="AQ274" s="146"/>
      <c r="AR274" s="146"/>
      <c r="AS274" s="146"/>
      <c r="AT274" s="146"/>
    </row>
    <row r="275" spans="28:46" x14ac:dyDescent="0.25">
      <c r="AB275" s="5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</row>
    <row r="276" spans="28:46" x14ac:dyDescent="0.25">
      <c r="AB276" s="5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</row>
    <row r="277" spans="28:46" x14ac:dyDescent="0.25">
      <c r="AB277" s="5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</row>
    <row r="278" spans="28:46" x14ac:dyDescent="0.25">
      <c r="AB278" s="39"/>
      <c r="AC278" s="146"/>
      <c r="AD278" s="146"/>
      <c r="AE278" s="146"/>
      <c r="AF278" s="146"/>
      <c r="AG278" s="146"/>
      <c r="AH278" s="146"/>
      <c r="AI278" s="146"/>
      <c r="AJ278" s="146"/>
      <c r="AK278" s="146"/>
      <c r="AL278" s="146"/>
      <c r="AM278" s="146"/>
      <c r="AN278" s="146"/>
      <c r="AO278" s="146"/>
      <c r="AP278" s="146"/>
      <c r="AQ278" s="146"/>
      <c r="AR278" s="146"/>
      <c r="AS278" s="146"/>
      <c r="AT278" s="146"/>
    </row>
    <row r="279" spans="28:46" x14ac:dyDescent="0.25">
      <c r="AB279" s="39"/>
      <c r="AC279" s="146"/>
      <c r="AD279" s="146"/>
      <c r="AE279" s="146"/>
      <c r="AF279" s="146"/>
      <c r="AG279" s="146"/>
      <c r="AH279" s="146"/>
      <c r="AI279" s="146"/>
      <c r="AJ279" s="146"/>
      <c r="AK279" s="146"/>
      <c r="AL279" s="146"/>
      <c r="AM279" s="146"/>
      <c r="AN279" s="146"/>
      <c r="AO279" s="146"/>
      <c r="AP279" s="146"/>
      <c r="AQ279" s="146"/>
      <c r="AR279" s="146"/>
      <c r="AS279" s="146"/>
      <c r="AT279" s="146"/>
    </row>
    <row r="280" spans="28:46" x14ac:dyDescent="0.25">
      <c r="AB280" s="144"/>
      <c r="AC280" s="144"/>
      <c r="AD280" s="144"/>
      <c r="AE280" s="144"/>
      <c r="AF280" s="144"/>
      <c r="AG280" s="144"/>
      <c r="AH280" s="144"/>
      <c r="AI280" s="144"/>
      <c r="AJ280" s="144"/>
      <c r="AK280" s="144"/>
      <c r="AL280" s="144"/>
      <c r="AM280" s="144"/>
      <c r="AN280" s="144"/>
      <c r="AO280" s="144"/>
      <c r="AP280" s="144"/>
      <c r="AQ280" s="144"/>
      <c r="AR280" s="144"/>
      <c r="AS280" s="144"/>
      <c r="AT280" s="144"/>
    </row>
    <row r="281" spans="28:46" x14ac:dyDescent="0.25">
      <c r="AB281" s="144"/>
      <c r="AC281" s="144"/>
      <c r="AD281" s="144"/>
      <c r="AE281" s="144"/>
      <c r="AF281" s="144"/>
      <c r="AG281" s="144"/>
      <c r="AH281" s="144"/>
      <c r="AI281" s="144"/>
      <c r="AJ281" s="144"/>
      <c r="AK281" s="144"/>
      <c r="AL281" s="144"/>
      <c r="AM281" s="144"/>
      <c r="AN281" s="144"/>
      <c r="AO281" s="144"/>
      <c r="AP281" s="144"/>
      <c r="AQ281" s="144"/>
      <c r="AR281" s="144"/>
      <c r="AS281" s="144"/>
      <c r="AT281" s="144"/>
    </row>
    <row r="282" spans="28:46" x14ac:dyDescent="0.25">
      <c r="AB282" s="144"/>
      <c r="AC282" s="144"/>
      <c r="AD282" s="144"/>
      <c r="AE282" s="144"/>
      <c r="AF282" s="144"/>
      <c r="AG282" s="144"/>
      <c r="AH282" s="144"/>
      <c r="AI282" s="144"/>
      <c r="AJ282" s="144"/>
      <c r="AK282" s="144"/>
      <c r="AL282" s="144"/>
      <c r="AM282" s="144"/>
      <c r="AN282" s="144"/>
      <c r="AO282" s="144"/>
      <c r="AP282" s="144"/>
      <c r="AQ282" s="144"/>
      <c r="AR282" s="144"/>
      <c r="AS282" s="144"/>
      <c r="AT282" s="144"/>
    </row>
    <row r="283" spans="28:46" x14ac:dyDescent="0.25">
      <c r="AB283" s="144"/>
      <c r="AC283" s="144"/>
      <c r="AD283" s="144"/>
      <c r="AE283" s="144"/>
      <c r="AF283" s="144"/>
      <c r="AG283" s="144"/>
      <c r="AH283" s="144"/>
      <c r="AI283" s="144"/>
      <c r="AJ283" s="144"/>
      <c r="AK283" s="144"/>
      <c r="AL283" s="144"/>
      <c r="AM283" s="144"/>
      <c r="AN283" s="144"/>
      <c r="AO283" s="144"/>
      <c r="AP283" s="144"/>
      <c r="AQ283" s="144"/>
      <c r="AR283" s="144"/>
      <c r="AS283" s="144"/>
      <c r="AT283" s="144"/>
    </row>
    <row r="284" spans="28:46" x14ac:dyDescent="0.25">
      <c r="AB284" s="144"/>
      <c r="AC284" s="144"/>
      <c r="AD284" s="144"/>
      <c r="AE284" s="144"/>
      <c r="AF284" s="144"/>
      <c r="AG284" s="144"/>
      <c r="AH284" s="144"/>
      <c r="AI284" s="144"/>
      <c r="AJ284" s="144"/>
      <c r="AK284" s="144"/>
      <c r="AL284" s="144"/>
      <c r="AM284" s="144"/>
      <c r="AN284" s="144"/>
      <c r="AO284" s="144"/>
      <c r="AP284" s="144"/>
      <c r="AQ284" s="144"/>
      <c r="AR284" s="144"/>
      <c r="AS284" s="144"/>
      <c r="AT284" s="144"/>
    </row>
    <row r="285" spans="28:46" x14ac:dyDescent="0.25">
      <c r="AB285" s="144"/>
      <c r="AC285" s="144"/>
      <c r="AD285" s="144"/>
      <c r="AE285" s="144"/>
      <c r="AF285" s="144"/>
      <c r="AG285" s="144"/>
      <c r="AH285" s="144"/>
      <c r="AI285" s="144"/>
      <c r="AJ285" s="144"/>
      <c r="AK285" s="144"/>
      <c r="AL285" s="144"/>
      <c r="AM285" s="144"/>
      <c r="AN285" s="144"/>
      <c r="AO285" s="144"/>
      <c r="AP285" s="144"/>
      <c r="AQ285" s="144"/>
      <c r="AR285" s="144"/>
      <c r="AS285" s="144"/>
      <c r="AT285" s="144"/>
    </row>
    <row r="286" spans="28:46" x14ac:dyDescent="0.25">
      <c r="AB286" s="144"/>
      <c r="AC286" s="144"/>
      <c r="AD286" s="144"/>
      <c r="AE286" s="144"/>
      <c r="AF286" s="144"/>
      <c r="AG286" s="144"/>
      <c r="AH286" s="144"/>
      <c r="AI286" s="144"/>
      <c r="AJ286" s="144"/>
      <c r="AK286" s="144"/>
      <c r="AL286" s="144"/>
      <c r="AM286" s="144"/>
      <c r="AN286" s="144"/>
      <c r="AO286" s="144"/>
      <c r="AP286" s="144"/>
      <c r="AQ286" s="144"/>
      <c r="AR286" s="144"/>
      <c r="AS286" s="144"/>
      <c r="AT286" s="144"/>
    </row>
    <row r="287" spans="28:46" x14ac:dyDescent="0.25">
      <c r="AB287" s="144"/>
      <c r="AC287" s="144"/>
      <c r="AD287" s="144"/>
      <c r="AE287" s="144"/>
      <c r="AF287" s="144"/>
      <c r="AG287" s="144"/>
      <c r="AH287" s="144"/>
      <c r="AI287" s="144"/>
      <c r="AJ287" s="144"/>
      <c r="AK287" s="144"/>
      <c r="AL287" s="144"/>
      <c r="AM287" s="144"/>
      <c r="AN287" s="144"/>
      <c r="AO287" s="144"/>
      <c r="AP287" s="144"/>
      <c r="AQ287" s="144"/>
      <c r="AR287" s="144"/>
      <c r="AS287" s="144"/>
      <c r="AT287" s="144"/>
    </row>
    <row r="288" spans="28:46" x14ac:dyDescent="0.25">
      <c r="AB288" s="144"/>
      <c r="AC288" s="144"/>
      <c r="AD288" s="144"/>
      <c r="AE288" s="144"/>
      <c r="AF288" s="144"/>
      <c r="AG288" s="144"/>
      <c r="AH288" s="144"/>
      <c r="AI288" s="144"/>
      <c r="AJ288" s="144"/>
      <c r="AK288" s="144"/>
      <c r="AL288" s="144"/>
      <c r="AM288" s="144"/>
      <c r="AN288" s="144"/>
      <c r="AO288" s="144"/>
      <c r="AP288" s="144"/>
      <c r="AQ288" s="144"/>
      <c r="AR288" s="144"/>
      <c r="AS288" s="144"/>
      <c r="AT288" s="144"/>
    </row>
    <row r="289" spans="28:46" x14ac:dyDescent="0.25">
      <c r="AB289" s="144"/>
      <c r="AC289" s="144"/>
      <c r="AD289" s="144"/>
      <c r="AE289" s="144"/>
      <c r="AF289" s="144"/>
      <c r="AG289" s="144"/>
      <c r="AH289" s="144"/>
      <c r="AI289" s="144"/>
      <c r="AJ289" s="144"/>
      <c r="AK289" s="144"/>
      <c r="AL289" s="144"/>
      <c r="AM289" s="144"/>
      <c r="AN289" s="144"/>
      <c r="AO289" s="144"/>
      <c r="AP289" s="144"/>
      <c r="AQ289" s="144"/>
      <c r="AR289" s="144"/>
      <c r="AS289" s="144"/>
      <c r="AT289" s="144"/>
    </row>
    <row r="290" spans="28:46" x14ac:dyDescent="0.25">
      <c r="AB290" s="144"/>
      <c r="AC290" s="144"/>
      <c r="AD290" s="144"/>
      <c r="AE290" s="144"/>
      <c r="AF290" s="144"/>
      <c r="AG290" s="144"/>
      <c r="AH290" s="144"/>
      <c r="AI290" s="144"/>
      <c r="AJ290" s="144"/>
      <c r="AK290" s="144"/>
      <c r="AL290" s="144"/>
      <c r="AM290" s="144"/>
      <c r="AN290" s="144"/>
      <c r="AO290" s="144"/>
      <c r="AP290" s="144"/>
      <c r="AQ290" s="144"/>
      <c r="AR290" s="144"/>
      <c r="AS290" s="144"/>
      <c r="AT290" s="144"/>
    </row>
    <row r="291" spans="28:46" x14ac:dyDescent="0.25">
      <c r="AB291" s="144"/>
      <c r="AC291" s="144"/>
      <c r="AD291" s="144"/>
      <c r="AE291" s="144"/>
      <c r="AF291" s="144"/>
      <c r="AG291" s="144"/>
      <c r="AH291" s="144"/>
      <c r="AI291" s="144"/>
      <c r="AJ291" s="144"/>
      <c r="AK291" s="144"/>
      <c r="AL291" s="144"/>
      <c r="AM291" s="144"/>
      <c r="AN291" s="144"/>
      <c r="AO291" s="144"/>
      <c r="AP291" s="144"/>
      <c r="AQ291" s="144"/>
      <c r="AR291" s="144"/>
      <c r="AS291" s="144"/>
      <c r="AT291" s="144"/>
    </row>
    <row r="292" spans="28:46" x14ac:dyDescent="0.25">
      <c r="AB292" s="144"/>
      <c r="AC292" s="144"/>
      <c r="AD292" s="144"/>
      <c r="AE292" s="144"/>
      <c r="AF292" s="144"/>
      <c r="AG292" s="144"/>
      <c r="AH292" s="144"/>
      <c r="AI292" s="144"/>
      <c r="AJ292" s="144"/>
      <c r="AK292" s="144"/>
      <c r="AL292" s="144"/>
      <c r="AM292" s="144"/>
      <c r="AN292" s="144"/>
      <c r="AO292" s="144"/>
      <c r="AP292" s="144"/>
      <c r="AQ292" s="144"/>
      <c r="AR292" s="144"/>
      <c r="AS292" s="144"/>
      <c r="AT292" s="144"/>
    </row>
    <row r="293" spans="28:46" x14ac:dyDescent="0.25">
      <c r="AB293" s="144"/>
      <c r="AC293" s="144"/>
      <c r="AD293" s="144"/>
      <c r="AE293" s="144"/>
      <c r="AF293" s="144"/>
      <c r="AG293" s="144"/>
      <c r="AH293" s="144"/>
      <c r="AI293" s="144"/>
      <c r="AJ293" s="144"/>
      <c r="AK293" s="144"/>
      <c r="AL293" s="144"/>
      <c r="AM293" s="144"/>
      <c r="AN293" s="144"/>
      <c r="AO293" s="144"/>
      <c r="AP293" s="144"/>
      <c r="AQ293" s="144"/>
      <c r="AR293" s="144"/>
      <c r="AS293" s="144"/>
      <c r="AT293" s="144"/>
    </row>
    <row r="294" spans="28:46" x14ac:dyDescent="0.25">
      <c r="AB294" s="144"/>
      <c r="AC294" s="144"/>
      <c r="AD294" s="144"/>
      <c r="AE294" s="144"/>
      <c r="AF294" s="144"/>
      <c r="AG294" s="144"/>
      <c r="AH294" s="144"/>
      <c r="AI294" s="144"/>
      <c r="AJ294" s="144"/>
      <c r="AK294" s="144"/>
      <c r="AL294" s="144"/>
      <c r="AM294" s="144"/>
      <c r="AN294" s="144"/>
      <c r="AO294" s="144"/>
      <c r="AP294" s="144"/>
      <c r="AQ294" s="144"/>
      <c r="AR294" s="144"/>
      <c r="AS294" s="144"/>
      <c r="AT294" s="144"/>
    </row>
    <row r="295" spans="28:46" x14ac:dyDescent="0.25">
      <c r="AB295" s="144"/>
      <c r="AC295" s="144"/>
      <c r="AD295" s="144"/>
      <c r="AE295" s="144"/>
      <c r="AF295" s="144"/>
      <c r="AG295" s="144"/>
      <c r="AH295" s="144"/>
      <c r="AI295" s="144"/>
      <c r="AJ295" s="144"/>
      <c r="AK295" s="144"/>
      <c r="AL295" s="144"/>
      <c r="AM295" s="144"/>
      <c r="AN295" s="144"/>
      <c r="AO295" s="144"/>
      <c r="AP295" s="144"/>
      <c r="AQ295" s="144"/>
      <c r="AR295" s="144"/>
      <c r="AS295" s="144"/>
      <c r="AT295" s="144"/>
    </row>
    <row r="296" spans="28:46" x14ac:dyDescent="0.25">
      <c r="AB296" s="144"/>
      <c r="AC296" s="144"/>
      <c r="AD296" s="144"/>
      <c r="AE296" s="144"/>
      <c r="AF296" s="144"/>
      <c r="AG296" s="144"/>
      <c r="AH296" s="144"/>
      <c r="AI296" s="144"/>
      <c r="AJ296" s="144"/>
      <c r="AK296" s="144"/>
      <c r="AL296" s="144"/>
      <c r="AM296" s="144"/>
      <c r="AN296" s="144"/>
      <c r="AO296" s="144"/>
      <c r="AP296" s="144"/>
      <c r="AQ296" s="144"/>
      <c r="AR296" s="144"/>
      <c r="AS296" s="144"/>
      <c r="AT296" s="144"/>
    </row>
    <row r="297" spans="28:46" x14ac:dyDescent="0.25">
      <c r="AB297" s="144"/>
      <c r="AC297" s="144"/>
      <c r="AD297" s="144"/>
      <c r="AE297" s="144"/>
      <c r="AF297" s="144"/>
      <c r="AG297" s="144"/>
      <c r="AH297" s="144"/>
      <c r="AI297" s="144"/>
      <c r="AJ297" s="144"/>
      <c r="AK297" s="144"/>
      <c r="AL297" s="144"/>
      <c r="AM297" s="144"/>
      <c r="AN297" s="144"/>
      <c r="AO297" s="144"/>
      <c r="AP297" s="144"/>
      <c r="AQ297" s="144"/>
      <c r="AR297" s="144"/>
      <c r="AS297" s="144"/>
      <c r="AT297" s="144"/>
    </row>
    <row r="298" spans="28:46" x14ac:dyDescent="0.25">
      <c r="AB298" s="144"/>
      <c r="AC298" s="144"/>
      <c r="AD298" s="144"/>
      <c r="AE298" s="144"/>
      <c r="AF298" s="144"/>
      <c r="AG298" s="144"/>
      <c r="AH298" s="144"/>
      <c r="AI298" s="144"/>
      <c r="AJ298" s="144"/>
      <c r="AK298" s="144"/>
      <c r="AL298" s="144"/>
      <c r="AM298" s="144"/>
      <c r="AN298" s="144"/>
      <c r="AO298" s="144"/>
      <c r="AP298" s="144"/>
      <c r="AQ298" s="144"/>
      <c r="AR298" s="144"/>
      <c r="AS298" s="144"/>
      <c r="AT298" s="144"/>
    </row>
    <row r="299" spans="28:46" x14ac:dyDescent="0.25">
      <c r="AB299" s="144"/>
      <c r="AC299" s="144"/>
      <c r="AD299" s="144"/>
      <c r="AE299" s="144"/>
      <c r="AF299" s="144"/>
      <c r="AG299" s="144"/>
      <c r="AH299" s="144"/>
      <c r="AI299" s="144"/>
      <c r="AJ299" s="144"/>
      <c r="AK299" s="144"/>
      <c r="AL299" s="144"/>
      <c r="AM299" s="144"/>
      <c r="AN299" s="144"/>
      <c r="AO299" s="144"/>
      <c r="AP299" s="144"/>
      <c r="AQ299" s="144"/>
      <c r="AR299" s="144"/>
      <c r="AS299" s="144"/>
      <c r="AT299" s="144"/>
    </row>
    <row r="300" spans="28:46" x14ac:dyDescent="0.25">
      <c r="AB300" s="144"/>
      <c r="AC300" s="144"/>
      <c r="AD300" s="144"/>
      <c r="AE300" s="144"/>
      <c r="AF300" s="144"/>
      <c r="AG300" s="144"/>
      <c r="AH300" s="144"/>
      <c r="AI300" s="144"/>
      <c r="AJ300" s="144"/>
      <c r="AK300" s="144"/>
      <c r="AL300" s="144"/>
      <c r="AM300" s="144"/>
      <c r="AN300" s="144"/>
      <c r="AO300" s="144"/>
      <c r="AP300" s="144"/>
      <c r="AQ300" s="144"/>
      <c r="AR300" s="144"/>
      <c r="AS300" s="144"/>
      <c r="AT300" s="144"/>
    </row>
    <row r="301" spans="28:46" x14ac:dyDescent="0.25">
      <c r="AB301" s="144"/>
      <c r="AC301" s="144"/>
      <c r="AD301" s="144"/>
      <c r="AE301" s="144"/>
      <c r="AF301" s="144"/>
      <c r="AG301" s="144"/>
      <c r="AH301" s="144"/>
      <c r="AI301" s="144"/>
      <c r="AJ301" s="144"/>
      <c r="AK301" s="144"/>
      <c r="AL301" s="144"/>
      <c r="AM301" s="144"/>
      <c r="AN301" s="144"/>
      <c r="AO301" s="144"/>
      <c r="AP301" s="144"/>
      <c r="AQ301" s="144"/>
      <c r="AR301" s="144"/>
      <c r="AS301" s="144"/>
      <c r="AT301" s="144"/>
    </row>
    <row r="302" spans="28:46" x14ac:dyDescent="0.25">
      <c r="AB302" s="144"/>
      <c r="AC302" s="144"/>
      <c r="AD302" s="144"/>
      <c r="AE302" s="144"/>
      <c r="AF302" s="144"/>
      <c r="AG302" s="144"/>
      <c r="AH302" s="144"/>
      <c r="AI302" s="144"/>
      <c r="AJ302" s="144"/>
      <c r="AK302" s="144"/>
      <c r="AL302" s="144"/>
      <c r="AM302" s="144"/>
      <c r="AN302" s="144"/>
      <c r="AO302" s="144"/>
      <c r="AP302" s="144"/>
      <c r="AQ302" s="144"/>
      <c r="AR302" s="144"/>
      <c r="AS302" s="144"/>
      <c r="AT302" s="144"/>
    </row>
    <row r="303" spans="28:46" x14ac:dyDescent="0.25">
      <c r="AB303" s="144"/>
      <c r="AC303" s="144"/>
      <c r="AD303" s="144"/>
      <c r="AE303" s="144"/>
      <c r="AF303" s="144"/>
      <c r="AG303" s="144"/>
      <c r="AH303" s="144"/>
      <c r="AI303" s="144"/>
      <c r="AJ303" s="144"/>
      <c r="AK303" s="144"/>
      <c r="AL303" s="144"/>
      <c r="AM303" s="144"/>
      <c r="AN303" s="144"/>
      <c r="AO303" s="144"/>
      <c r="AP303" s="144"/>
      <c r="AQ303" s="144"/>
      <c r="AR303" s="144"/>
      <c r="AS303" s="144"/>
      <c r="AT303" s="144"/>
    </row>
    <row r="304" spans="28:46" x14ac:dyDescent="0.25">
      <c r="AB304" s="144"/>
      <c r="AC304" s="144"/>
      <c r="AD304" s="144"/>
      <c r="AE304" s="144"/>
      <c r="AF304" s="144"/>
      <c r="AG304" s="144"/>
      <c r="AH304" s="144"/>
      <c r="AI304" s="144"/>
      <c r="AJ304" s="144"/>
      <c r="AK304" s="144"/>
      <c r="AL304" s="144"/>
      <c r="AM304" s="144"/>
      <c r="AN304" s="144"/>
      <c r="AO304" s="144"/>
      <c r="AP304" s="144"/>
      <c r="AQ304" s="144"/>
      <c r="AR304" s="144"/>
      <c r="AS304" s="144"/>
      <c r="AT304" s="144"/>
    </row>
    <row r="305" spans="28:46" x14ac:dyDescent="0.25">
      <c r="AB305" s="144"/>
      <c r="AC305" s="144"/>
      <c r="AD305" s="144"/>
      <c r="AE305" s="144"/>
      <c r="AF305" s="144"/>
      <c r="AG305" s="144"/>
      <c r="AH305" s="144"/>
      <c r="AI305" s="144"/>
      <c r="AJ305" s="144"/>
      <c r="AK305" s="144"/>
      <c r="AL305" s="144"/>
      <c r="AM305" s="144"/>
      <c r="AN305" s="144"/>
      <c r="AO305" s="144"/>
      <c r="AP305" s="144"/>
      <c r="AQ305" s="144"/>
      <c r="AR305" s="144"/>
      <c r="AS305" s="144"/>
      <c r="AT305" s="144"/>
    </row>
    <row r="306" spans="28:46" x14ac:dyDescent="0.25">
      <c r="AB306" s="144"/>
      <c r="AC306" s="144"/>
      <c r="AD306" s="144"/>
      <c r="AE306" s="144"/>
      <c r="AF306" s="144"/>
      <c r="AG306" s="144"/>
      <c r="AH306" s="144"/>
      <c r="AI306" s="144"/>
      <c r="AJ306" s="144"/>
      <c r="AK306" s="144"/>
      <c r="AL306" s="144"/>
      <c r="AM306" s="144"/>
      <c r="AN306" s="144"/>
      <c r="AO306" s="144"/>
      <c r="AP306" s="144"/>
      <c r="AQ306" s="144"/>
      <c r="AR306" s="144"/>
      <c r="AS306" s="144"/>
      <c r="AT306" s="144"/>
    </row>
    <row r="307" spans="28:46" x14ac:dyDescent="0.25">
      <c r="AB307" s="144"/>
      <c r="AC307" s="144"/>
      <c r="AD307" s="144"/>
      <c r="AE307" s="144"/>
      <c r="AF307" s="144"/>
      <c r="AG307" s="144"/>
      <c r="AH307" s="144"/>
      <c r="AI307" s="144"/>
      <c r="AJ307" s="144"/>
      <c r="AK307" s="144"/>
      <c r="AL307" s="144"/>
      <c r="AM307" s="144"/>
      <c r="AN307" s="144"/>
      <c r="AO307" s="144"/>
      <c r="AP307" s="144"/>
      <c r="AQ307" s="144"/>
      <c r="AR307" s="144"/>
      <c r="AS307" s="144"/>
      <c r="AT307" s="144"/>
    </row>
    <row r="308" spans="28:46" x14ac:dyDescent="0.25">
      <c r="AB308" s="144"/>
      <c r="AC308" s="144"/>
      <c r="AD308" s="144"/>
      <c r="AE308" s="144"/>
      <c r="AF308" s="144"/>
      <c r="AG308" s="144"/>
      <c r="AH308" s="144"/>
      <c r="AI308" s="144"/>
      <c r="AJ308" s="144"/>
      <c r="AK308" s="144"/>
      <c r="AL308" s="144"/>
      <c r="AM308" s="144"/>
      <c r="AN308" s="144"/>
      <c r="AO308" s="144"/>
      <c r="AP308" s="144"/>
      <c r="AQ308" s="144"/>
      <c r="AR308" s="144"/>
      <c r="AS308" s="144"/>
      <c r="AT308" s="144"/>
    </row>
    <row r="309" spans="28:46" x14ac:dyDescent="0.25">
      <c r="AB309" s="144"/>
      <c r="AC309" s="144"/>
      <c r="AD309" s="144"/>
      <c r="AE309" s="144"/>
      <c r="AF309" s="144"/>
      <c r="AG309" s="144"/>
      <c r="AH309" s="144"/>
      <c r="AI309" s="144"/>
      <c r="AJ309" s="144"/>
      <c r="AK309" s="144"/>
      <c r="AL309" s="144"/>
      <c r="AM309" s="144"/>
      <c r="AN309" s="144"/>
      <c r="AO309" s="144"/>
      <c r="AP309" s="144"/>
      <c r="AQ309" s="144"/>
      <c r="AR309" s="144"/>
      <c r="AS309" s="144"/>
      <c r="AT309" s="144"/>
    </row>
    <row r="310" spans="28:46" x14ac:dyDescent="0.25">
      <c r="AB310" s="144"/>
      <c r="AC310" s="144"/>
      <c r="AD310" s="144"/>
      <c r="AE310" s="144"/>
      <c r="AF310" s="144"/>
      <c r="AG310" s="144"/>
      <c r="AH310" s="144"/>
      <c r="AI310" s="144"/>
      <c r="AJ310" s="144"/>
      <c r="AK310" s="144"/>
      <c r="AL310" s="144"/>
      <c r="AM310" s="144"/>
      <c r="AN310" s="144"/>
      <c r="AO310" s="144"/>
      <c r="AP310" s="144"/>
      <c r="AQ310" s="144"/>
      <c r="AR310" s="144"/>
      <c r="AS310" s="144"/>
      <c r="AT310" s="144"/>
    </row>
    <row r="311" spans="28:46" x14ac:dyDescent="0.25">
      <c r="AB311" s="144"/>
      <c r="AC311" s="144"/>
      <c r="AD311" s="144"/>
      <c r="AE311" s="144"/>
      <c r="AF311" s="144"/>
      <c r="AG311" s="144"/>
      <c r="AH311" s="144"/>
      <c r="AI311" s="144"/>
      <c r="AJ311" s="144"/>
      <c r="AK311" s="144"/>
      <c r="AL311" s="144"/>
      <c r="AM311" s="144"/>
      <c r="AN311" s="144"/>
      <c r="AO311" s="144"/>
      <c r="AP311" s="144"/>
      <c r="AQ311" s="144"/>
      <c r="AR311" s="144"/>
      <c r="AS311" s="144"/>
      <c r="AT311" s="144"/>
    </row>
    <row r="312" spans="28:46" x14ac:dyDescent="0.25">
      <c r="AB312" s="144"/>
      <c r="AC312" s="144"/>
      <c r="AD312" s="144"/>
      <c r="AE312" s="144"/>
      <c r="AF312" s="144"/>
      <c r="AG312" s="144"/>
      <c r="AH312" s="144"/>
      <c r="AI312" s="144"/>
      <c r="AJ312" s="144"/>
      <c r="AK312" s="144"/>
      <c r="AL312" s="144"/>
      <c r="AM312" s="144"/>
      <c r="AN312" s="144"/>
      <c r="AO312" s="144"/>
      <c r="AP312" s="144"/>
      <c r="AQ312" s="144"/>
      <c r="AR312" s="144"/>
      <c r="AS312" s="144"/>
      <c r="AT312" s="144"/>
    </row>
    <row r="313" spans="28:46" x14ac:dyDescent="0.25">
      <c r="AB313" s="144"/>
      <c r="AC313" s="144"/>
      <c r="AD313" s="144"/>
      <c r="AE313" s="144"/>
      <c r="AF313" s="144"/>
      <c r="AG313" s="144"/>
      <c r="AH313" s="144"/>
      <c r="AI313" s="144"/>
      <c r="AJ313" s="144"/>
      <c r="AK313" s="144"/>
      <c r="AL313" s="144"/>
      <c r="AM313" s="144"/>
      <c r="AN313" s="144"/>
      <c r="AO313" s="144"/>
      <c r="AP313" s="144"/>
      <c r="AQ313" s="144"/>
      <c r="AR313" s="144"/>
      <c r="AS313" s="144"/>
      <c r="AT313" s="144"/>
    </row>
    <row r="314" spans="28:46" x14ac:dyDescent="0.25">
      <c r="AB314" s="144"/>
      <c r="AC314" s="144"/>
      <c r="AD314" s="144"/>
      <c r="AE314" s="144"/>
      <c r="AF314" s="144"/>
      <c r="AG314" s="144"/>
      <c r="AH314" s="144"/>
      <c r="AI314" s="144"/>
      <c r="AJ314" s="144"/>
      <c r="AK314" s="144"/>
      <c r="AL314" s="144"/>
      <c r="AM314" s="144"/>
      <c r="AN314" s="144"/>
      <c r="AO314" s="144"/>
      <c r="AP314" s="144"/>
      <c r="AQ314" s="144"/>
      <c r="AR314" s="144"/>
      <c r="AS314" s="144"/>
      <c r="AT314" s="144"/>
    </row>
    <row r="315" spans="28:46" x14ac:dyDescent="0.25">
      <c r="AB315" s="144"/>
      <c r="AC315" s="144"/>
      <c r="AD315" s="144"/>
      <c r="AE315" s="144"/>
      <c r="AF315" s="144"/>
      <c r="AG315" s="144"/>
      <c r="AH315" s="144"/>
      <c r="AI315" s="144"/>
      <c r="AJ315" s="144"/>
      <c r="AK315" s="144"/>
      <c r="AL315" s="144"/>
      <c r="AM315" s="144"/>
      <c r="AN315" s="144"/>
      <c r="AO315" s="144"/>
      <c r="AP315" s="144"/>
      <c r="AQ315" s="144"/>
      <c r="AR315" s="144"/>
      <c r="AS315" s="144"/>
      <c r="AT315" s="144"/>
    </row>
    <row r="316" spans="28:46" x14ac:dyDescent="0.25">
      <c r="AB316" s="144"/>
      <c r="AC316" s="144"/>
      <c r="AD316" s="144"/>
      <c r="AE316" s="144"/>
      <c r="AF316" s="144"/>
      <c r="AG316" s="144"/>
      <c r="AH316" s="144"/>
      <c r="AI316" s="144"/>
      <c r="AJ316" s="144"/>
      <c r="AK316" s="144"/>
      <c r="AL316" s="144"/>
      <c r="AM316" s="144"/>
      <c r="AN316" s="144"/>
      <c r="AO316" s="144"/>
      <c r="AP316" s="144"/>
      <c r="AQ316" s="144"/>
      <c r="AR316" s="144"/>
      <c r="AS316" s="144"/>
      <c r="AT316" s="144"/>
    </row>
    <row r="317" spans="28:46" x14ac:dyDescent="0.25">
      <c r="AB317" s="144"/>
      <c r="AC317" s="144"/>
      <c r="AD317" s="144"/>
      <c r="AE317" s="144"/>
      <c r="AF317" s="144"/>
      <c r="AG317" s="144"/>
      <c r="AH317" s="144"/>
      <c r="AI317" s="144"/>
      <c r="AJ317" s="144"/>
      <c r="AK317" s="144"/>
      <c r="AL317" s="144"/>
      <c r="AM317" s="144"/>
      <c r="AN317" s="144"/>
      <c r="AO317" s="144"/>
      <c r="AP317" s="144"/>
      <c r="AQ317" s="144"/>
      <c r="AR317" s="144"/>
      <c r="AS317" s="144"/>
      <c r="AT317" s="144"/>
    </row>
    <row r="318" spans="28:46" x14ac:dyDescent="0.25">
      <c r="AB318" s="144"/>
      <c r="AC318" s="144"/>
      <c r="AD318" s="144"/>
      <c r="AE318" s="144"/>
      <c r="AF318" s="144"/>
      <c r="AG318" s="144"/>
      <c r="AH318" s="144"/>
      <c r="AI318" s="144"/>
      <c r="AJ318" s="144"/>
      <c r="AK318" s="144"/>
      <c r="AL318" s="144"/>
      <c r="AM318" s="144"/>
      <c r="AN318" s="144"/>
      <c r="AO318" s="144"/>
      <c r="AP318" s="144"/>
      <c r="AQ318" s="144"/>
      <c r="AR318" s="144"/>
      <c r="AS318" s="144"/>
      <c r="AT318" s="144"/>
    </row>
    <row r="319" spans="28:46" x14ac:dyDescent="0.25">
      <c r="AB319" s="144"/>
      <c r="AC319" s="144"/>
      <c r="AD319" s="144"/>
      <c r="AE319" s="144"/>
      <c r="AF319" s="144"/>
      <c r="AG319" s="144"/>
      <c r="AH319" s="144"/>
      <c r="AI319" s="144"/>
      <c r="AJ319" s="144"/>
      <c r="AK319" s="144"/>
      <c r="AL319" s="144"/>
      <c r="AM319" s="144"/>
      <c r="AN319" s="144"/>
      <c r="AO319" s="144"/>
      <c r="AP319" s="144"/>
      <c r="AQ319" s="144"/>
      <c r="AR319" s="144"/>
      <c r="AS319" s="144"/>
      <c r="AT319" s="144"/>
    </row>
    <row r="320" spans="28:46" x14ac:dyDescent="0.25">
      <c r="AB320" s="144"/>
      <c r="AC320" s="144"/>
      <c r="AD320" s="144"/>
      <c r="AE320" s="144"/>
      <c r="AF320" s="144"/>
      <c r="AG320" s="144"/>
      <c r="AH320" s="144"/>
      <c r="AI320" s="144"/>
      <c r="AJ320" s="144"/>
      <c r="AK320" s="144"/>
      <c r="AL320" s="144"/>
      <c r="AM320" s="144"/>
      <c r="AN320" s="144"/>
      <c r="AO320" s="144"/>
      <c r="AP320" s="144"/>
      <c r="AQ320" s="144"/>
      <c r="AR320" s="144"/>
      <c r="AS320" s="144"/>
      <c r="AT320" s="144"/>
    </row>
    <row r="321" spans="28:46" x14ac:dyDescent="0.25">
      <c r="AB321" s="144"/>
      <c r="AC321" s="144"/>
      <c r="AD321" s="144"/>
      <c r="AE321" s="144"/>
      <c r="AF321" s="144"/>
      <c r="AG321" s="144"/>
      <c r="AH321" s="144"/>
      <c r="AI321" s="144"/>
      <c r="AJ321" s="144"/>
      <c r="AK321" s="144"/>
      <c r="AL321" s="144"/>
      <c r="AM321" s="144"/>
      <c r="AN321" s="144"/>
      <c r="AO321" s="144"/>
      <c r="AP321" s="144"/>
      <c r="AQ321" s="144"/>
      <c r="AR321" s="144"/>
      <c r="AS321" s="144"/>
      <c r="AT321" s="144"/>
    </row>
    <row r="322" spans="28:46" x14ac:dyDescent="0.25">
      <c r="AB322" s="144"/>
      <c r="AC322" s="144"/>
      <c r="AD322" s="144"/>
      <c r="AE322" s="144"/>
      <c r="AF322" s="144"/>
      <c r="AG322" s="144"/>
      <c r="AH322" s="144"/>
      <c r="AI322" s="144"/>
      <c r="AJ322" s="144"/>
      <c r="AK322" s="144"/>
      <c r="AL322" s="144"/>
      <c r="AM322" s="144"/>
      <c r="AN322" s="144"/>
      <c r="AO322" s="144"/>
      <c r="AP322" s="144"/>
      <c r="AQ322" s="144"/>
      <c r="AR322" s="144"/>
      <c r="AS322" s="144"/>
      <c r="AT322" s="144"/>
    </row>
    <row r="323" spans="28:46" x14ac:dyDescent="0.25">
      <c r="AB323" s="144"/>
      <c r="AC323" s="144"/>
      <c r="AD323" s="144"/>
      <c r="AE323" s="144"/>
      <c r="AF323" s="144"/>
      <c r="AG323" s="144"/>
      <c r="AH323" s="144"/>
      <c r="AI323" s="144"/>
      <c r="AJ323" s="144"/>
      <c r="AK323" s="144"/>
      <c r="AL323" s="144"/>
      <c r="AM323" s="144"/>
      <c r="AN323" s="144"/>
      <c r="AO323" s="144"/>
      <c r="AP323" s="144"/>
      <c r="AQ323" s="144"/>
      <c r="AR323" s="144"/>
      <c r="AS323" s="144"/>
      <c r="AT323" s="144"/>
    </row>
    <row r="324" spans="28:46" x14ac:dyDescent="0.25">
      <c r="AB324" s="144"/>
      <c r="AC324" s="144"/>
      <c r="AD324" s="144"/>
      <c r="AE324" s="144"/>
      <c r="AF324" s="144"/>
      <c r="AG324" s="144"/>
      <c r="AH324" s="144"/>
      <c r="AI324" s="144"/>
      <c r="AJ324" s="144"/>
      <c r="AK324" s="144"/>
      <c r="AL324" s="144"/>
      <c r="AM324" s="144"/>
      <c r="AN324" s="144"/>
      <c r="AO324" s="144"/>
      <c r="AP324" s="144"/>
      <c r="AQ324" s="144"/>
      <c r="AR324" s="144"/>
      <c r="AS324" s="144"/>
      <c r="AT324" s="144"/>
    </row>
    <row r="325" spans="28:46" x14ac:dyDescent="0.25">
      <c r="AB325" s="144"/>
      <c r="AC325" s="144"/>
      <c r="AD325" s="144"/>
      <c r="AE325" s="144"/>
      <c r="AF325" s="144"/>
      <c r="AG325" s="144"/>
      <c r="AH325" s="144"/>
      <c r="AI325" s="144"/>
      <c r="AJ325" s="144"/>
      <c r="AK325" s="144"/>
      <c r="AL325" s="144"/>
      <c r="AM325" s="144"/>
      <c r="AN325" s="144"/>
      <c r="AO325" s="144"/>
      <c r="AP325" s="144"/>
      <c r="AQ325" s="144"/>
      <c r="AR325" s="144"/>
      <c r="AS325" s="144"/>
      <c r="AT325" s="144"/>
    </row>
    <row r="326" spans="28:46" x14ac:dyDescent="0.25">
      <c r="AB326" s="144"/>
      <c r="AC326" s="144"/>
      <c r="AD326" s="144"/>
      <c r="AE326" s="144"/>
      <c r="AF326" s="144"/>
      <c r="AG326" s="144"/>
      <c r="AH326" s="144"/>
      <c r="AI326" s="144"/>
      <c r="AJ326" s="144"/>
      <c r="AK326" s="144"/>
      <c r="AL326" s="144"/>
      <c r="AM326" s="144"/>
      <c r="AN326" s="144"/>
      <c r="AO326" s="144"/>
      <c r="AP326" s="144"/>
      <c r="AQ326" s="144"/>
      <c r="AR326" s="144"/>
      <c r="AS326" s="144"/>
      <c r="AT326" s="144"/>
    </row>
    <row r="327" spans="28:46" x14ac:dyDescent="0.25">
      <c r="AB327" s="144"/>
      <c r="AC327" s="144"/>
      <c r="AD327" s="144"/>
      <c r="AE327" s="144"/>
      <c r="AF327" s="144"/>
      <c r="AG327" s="144"/>
      <c r="AH327" s="144"/>
      <c r="AI327" s="144"/>
      <c r="AJ327" s="144"/>
      <c r="AK327" s="144"/>
      <c r="AL327" s="144"/>
      <c r="AM327" s="144"/>
      <c r="AN327" s="144"/>
      <c r="AO327" s="144"/>
      <c r="AP327" s="144"/>
      <c r="AQ327" s="144"/>
      <c r="AR327" s="144"/>
      <c r="AS327" s="144"/>
      <c r="AT327" s="144"/>
    </row>
    <row r="328" spans="28:46" x14ac:dyDescent="0.25">
      <c r="AB328" s="144"/>
      <c r="AC328" s="144"/>
      <c r="AD328" s="144"/>
      <c r="AE328" s="144"/>
      <c r="AF328" s="144"/>
      <c r="AG328" s="144"/>
      <c r="AH328" s="144"/>
      <c r="AI328" s="144"/>
      <c r="AJ328" s="144"/>
      <c r="AK328" s="144"/>
      <c r="AL328" s="144"/>
      <c r="AM328" s="144"/>
      <c r="AN328" s="144"/>
      <c r="AO328" s="144"/>
      <c r="AP328" s="144"/>
      <c r="AQ328" s="144"/>
      <c r="AR328" s="144"/>
      <c r="AS328" s="144"/>
      <c r="AT328" s="144"/>
    </row>
    <row r="329" spans="28:46" x14ac:dyDescent="0.25">
      <c r="AB329" s="144"/>
      <c r="AC329" s="144"/>
      <c r="AD329" s="144"/>
      <c r="AE329" s="144"/>
      <c r="AF329" s="144"/>
      <c r="AG329" s="144"/>
      <c r="AH329" s="144"/>
      <c r="AI329" s="144"/>
      <c r="AJ329" s="144"/>
      <c r="AK329" s="144"/>
      <c r="AL329" s="144"/>
      <c r="AM329" s="144"/>
      <c r="AN329" s="144"/>
      <c r="AO329" s="144"/>
      <c r="AP329" s="144"/>
      <c r="AQ329" s="144"/>
      <c r="AR329" s="144"/>
      <c r="AS329" s="144"/>
      <c r="AT329" s="144"/>
    </row>
    <row r="330" spans="28:46" x14ac:dyDescent="0.25">
      <c r="AB330" s="144"/>
      <c r="AC330" s="144"/>
      <c r="AD330" s="144"/>
      <c r="AE330" s="144"/>
      <c r="AF330" s="144"/>
      <c r="AG330" s="144"/>
      <c r="AH330" s="144"/>
      <c r="AI330" s="144"/>
      <c r="AJ330" s="144"/>
      <c r="AK330" s="144"/>
      <c r="AL330" s="144"/>
      <c r="AM330" s="144"/>
      <c r="AN330" s="144"/>
      <c r="AO330" s="144"/>
      <c r="AP330" s="144"/>
      <c r="AQ330" s="144"/>
      <c r="AR330" s="144"/>
      <c r="AS330" s="144"/>
      <c r="AT330" s="144"/>
    </row>
    <row r="331" spans="28:46" x14ac:dyDescent="0.25">
      <c r="AB331" s="144"/>
      <c r="AC331" s="144"/>
      <c r="AD331" s="144"/>
      <c r="AE331" s="144"/>
      <c r="AF331" s="144"/>
      <c r="AG331" s="144"/>
      <c r="AH331" s="144"/>
      <c r="AI331" s="144"/>
      <c r="AJ331" s="144"/>
      <c r="AK331" s="144"/>
      <c r="AL331" s="144"/>
      <c r="AM331" s="144"/>
      <c r="AN331" s="144"/>
      <c r="AO331" s="144"/>
      <c r="AP331" s="144"/>
      <c r="AQ331" s="144"/>
      <c r="AR331" s="144"/>
      <c r="AS331" s="144"/>
      <c r="AT331" s="144"/>
    </row>
    <row r="332" spans="28:46" x14ac:dyDescent="0.25">
      <c r="AB332" s="144"/>
      <c r="AC332" s="144"/>
      <c r="AD332" s="144"/>
      <c r="AE332" s="144"/>
      <c r="AF332" s="144"/>
      <c r="AG332" s="144"/>
      <c r="AH332" s="144"/>
      <c r="AI332" s="144"/>
      <c r="AJ332" s="144"/>
      <c r="AK332" s="144"/>
      <c r="AL332" s="144"/>
      <c r="AM332" s="144"/>
      <c r="AN332" s="144"/>
      <c r="AO332" s="144"/>
      <c r="AP332" s="144"/>
      <c r="AQ332" s="144"/>
      <c r="AR332" s="144"/>
      <c r="AS332" s="144"/>
      <c r="AT332" s="144"/>
    </row>
    <row r="333" spans="28:46" x14ac:dyDescent="0.25">
      <c r="AB333" s="144"/>
      <c r="AC333" s="144"/>
      <c r="AD333" s="144"/>
      <c r="AE333" s="144"/>
      <c r="AF333" s="144"/>
      <c r="AG333" s="144"/>
      <c r="AH333" s="144"/>
      <c r="AI333" s="144"/>
      <c r="AJ333" s="144"/>
      <c r="AK333" s="144"/>
      <c r="AL333" s="144"/>
      <c r="AM333" s="144"/>
      <c r="AN333" s="144"/>
      <c r="AO333" s="144"/>
      <c r="AP333" s="144"/>
      <c r="AQ333" s="144"/>
      <c r="AR333" s="144"/>
      <c r="AS333" s="144"/>
      <c r="AT333" s="144"/>
    </row>
    <row r="334" spans="28:46" x14ac:dyDescent="0.25">
      <c r="AB334" s="144"/>
      <c r="AC334" s="144"/>
      <c r="AD334" s="144"/>
      <c r="AE334" s="144"/>
      <c r="AF334" s="144"/>
      <c r="AG334" s="144"/>
      <c r="AH334" s="144"/>
      <c r="AI334" s="144"/>
      <c r="AJ334" s="144"/>
      <c r="AK334" s="144"/>
      <c r="AL334" s="144"/>
      <c r="AM334" s="144"/>
      <c r="AN334" s="144"/>
      <c r="AO334" s="144"/>
      <c r="AP334" s="144"/>
      <c r="AQ334" s="144"/>
      <c r="AR334" s="144"/>
      <c r="AS334" s="144"/>
      <c r="AT334" s="144"/>
    </row>
    <row r="335" spans="28:46" x14ac:dyDescent="0.25">
      <c r="AB335" s="144"/>
      <c r="AC335" s="144"/>
      <c r="AD335" s="144"/>
      <c r="AE335" s="144"/>
      <c r="AF335" s="144"/>
      <c r="AG335" s="144"/>
      <c r="AH335" s="144"/>
      <c r="AI335" s="144"/>
      <c r="AJ335" s="144"/>
      <c r="AK335" s="144"/>
      <c r="AL335" s="144"/>
      <c r="AM335" s="144"/>
      <c r="AN335" s="144"/>
      <c r="AO335" s="144"/>
      <c r="AP335" s="144"/>
      <c r="AQ335" s="144"/>
      <c r="AR335" s="144"/>
      <c r="AS335" s="144"/>
      <c r="AT335" s="144"/>
    </row>
    <row r="336" spans="28:46" x14ac:dyDescent="0.25">
      <c r="AB336" s="144"/>
      <c r="AC336" s="144"/>
      <c r="AD336" s="144"/>
      <c r="AE336" s="144"/>
      <c r="AF336" s="144"/>
      <c r="AG336" s="144"/>
      <c r="AH336" s="144"/>
      <c r="AI336" s="144"/>
      <c r="AJ336" s="144"/>
      <c r="AK336" s="144"/>
      <c r="AL336" s="144"/>
      <c r="AM336" s="144"/>
      <c r="AN336" s="144"/>
      <c r="AO336" s="144"/>
      <c r="AP336" s="144"/>
      <c r="AQ336" s="144"/>
      <c r="AR336" s="144"/>
      <c r="AS336" s="144"/>
      <c r="AT336" s="144"/>
    </row>
    <row r="337" spans="28:46" x14ac:dyDescent="0.25">
      <c r="AB337" s="144"/>
      <c r="AC337" s="144"/>
      <c r="AD337" s="144"/>
      <c r="AE337" s="144"/>
      <c r="AF337" s="144"/>
      <c r="AG337" s="144"/>
      <c r="AH337" s="144"/>
      <c r="AI337" s="144"/>
      <c r="AJ337" s="144"/>
      <c r="AK337" s="144"/>
      <c r="AL337" s="144"/>
      <c r="AM337" s="144"/>
      <c r="AN337" s="144"/>
      <c r="AO337" s="144"/>
      <c r="AP337" s="144"/>
      <c r="AQ337" s="144"/>
      <c r="AR337" s="144"/>
      <c r="AS337" s="144"/>
      <c r="AT337" s="144"/>
    </row>
    <row r="338" spans="28:46" x14ac:dyDescent="0.25">
      <c r="AB338" s="144"/>
      <c r="AC338" s="144"/>
      <c r="AD338" s="144"/>
      <c r="AE338" s="144"/>
      <c r="AF338" s="144"/>
      <c r="AG338" s="144"/>
      <c r="AH338" s="144"/>
      <c r="AI338" s="144"/>
      <c r="AJ338" s="144"/>
      <c r="AK338" s="144"/>
      <c r="AL338" s="144"/>
      <c r="AM338" s="144"/>
      <c r="AN338" s="144"/>
      <c r="AO338" s="144"/>
      <c r="AP338" s="144"/>
      <c r="AQ338" s="144"/>
      <c r="AR338" s="144"/>
      <c r="AS338" s="144"/>
      <c r="AT338" s="144"/>
    </row>
    <row r="339" spans="28:46" x14ac:dyDescent="0.25">
      <c r="AB339" s="144"/>
      <c r="AC339" s="144"/>
      <c r="AD339" s="144"/>
      <c r="AE339" s="144"/>
      <c r="AF339" s="144"/>
      <c r="AG339" s="144"/>
      <c r="AH339" s="144"/>
      <c r="AI339" s="144"/>
      <c r="AJ339" s="144"/>
      <c r="AK339" s="144"/>
      <c r="AL339" s="144"/>
      <c r="AM339" s="144"/>
      <c r="AN339" s="144"/>
      <c r="AO339" s="144"/>
      <c r="AP339" s="144"/>
      <c r="AQ339" s="144"/>
      <c r="AR339" s="144"/>
      <c r="AS339" s="144"/>
      <c r="AT339" s="144"/>
    </row>
    <row r="340" spans="28:46" x14ac:dyDescent="0.25">
      <c r="AB340" s="144"/>
      <c r="AC340" s="144"/>
      <c r="AD340" s="144"/>
      <c r="AE340" s="144"/>
      <c r="AF340" s="144"/>
      <c r="AG340" s="144"/>
      <c r="AH340" s="144"/>
      <c r="AI340" s="144"/>
      <c r="AJ340" s="144"/>
      <c r="AK340" s="144"/>
      <c r="AL340" s="144"/>
      <c r="AM340" s="144"/>
      <c r="AN340" s="144"/>
      <c r="AO340" s="144"/>
      <c r="AP340" s="144"/>
      <c r="AQ340" s="144"/>
      <c r="AR340" s="144"/>
      <c r="AS340" s="144"/>
      <c r="AT340" s="144"/>
    </row>
    <row r="341" spans="28:46" x14ac:dyDescent="0.25">
      <c r="AB341" s="144"/>
      <c r="AC341" s="144"/>
      <c r="AD341" s="144"/>
      <c r="AE341" s="144"/>
      <c r="AF341" s="144"/>
      <c r="AG341" s="144"/>
      <c r="AH341" s="144"/>
      <c r="AI341" s="144"/>
      <c r="AJ341" s="144"/>
      <c r="AK341" s="144"/>
      <c r="AL341" s="144"/>
      <c r="AM341" s="144"/>
      <c r="AN341" s="144"/>
      <c r="AO341" s="144"/>
      <c r="AP341" s="144"/>
      <c r="AQ341" s="144"/>
      <c r="AR341" s="144"/>
      <c r="AS341" s="144"/>
      <c r="AT341" s="144"/>
    </row>
    <row r="342" spans="28:46" x14ac:dyDescent="0.25">
      <c r="AB342" s="144"/>
      <c r="AC342" s="144"/>
      <c r="AD342" s="144"/>
      <c r="AE342" s="144"/>
      <c r="AF342" s="144"/>
      <c r="AG342" s="144"/>
      <c r="AH342" s="144"/>
      <c r="AI342" s="144"/>
      <c r="AJ342" s="144"/>
      <c r="AK342" s="144"/>
      <c r="AL342" s="144"/>
      <c r="AM342" s="144"/>
      <c r="AN342" s="144"/>
      <c r="AO342" s="144"/>
      <c r="AP342" s="144"/>
      <c r="AQ342" s="144"/>
      <c r="AR342" s="144"/>
      <c r="AS342" s="144"/>
      <c r="AT342" s="144"/>
    </row>
    <row r="343" spans="28:46" x14ac:dyDescent="0.25">
      <c r="AB343" s="144"/>
      <c r="AC343" s="144"/>
      <c r="AD343" s="144"/>
      <c r="AE343" s="144"/>
      <c r="AF343" s="144"/>
      <c r="AG343" s="144"/>
      <c r="AH343" s="144"/>
      <c r="AI343" s="144"/>
      <c r="AJ343" s="144"/>
      <c r="AK343" s="144"/>
      <c r="AL343" s="144"/>
      <c r="AM343" s="144"/>
      <c r="AN343" s="144"/>
      <c r="AO343" s="144"/>
      <c r="AP343" s="144"/>
      <c r="AQ343" s="144"/>
      <c r="AR343" s="144"/>
      <c r="AS343" s="144"/>
      <c r="AT343" s="144"/>
    </row>
    <row r="344" spans="28:46" x14ac:dyDescent="0.25">
      <c r="AB344" s="144"/>
      <c r="AC344" s="144"/>
      <c r="AD344" s="144"/>
      <c r="AE344" s="144"/>
      <c r="AF344" s="144"/>
      <c r="AG344" s="144"/>
      <c r="AH344" s="144"/>
      <c r="AI344" s="144"/>
      <c r="AJ344" s="144"/>
      <c r="AK344" s="144"/>
      <c r="AL344" s="144"/>
      <c r="AM344" s="144"/>
      <c r="AN344" s="144"/>
      <c r="AO344" s="144"/>
      <c r="AP344" s="144"/>
      <c r="AQ344" s="144"/>
      <c r="AR344" s="144"/>
      <c r="AS344" s="144"/>
      <c r="AT344" s="144"/>
    </row>
    <row r="345" spans="28:46" x14ac:dyDescent="0.25">
      <c r="AB345" s="144"/>
      <c r="AC345" s="144"/>
      <c r="AD345" s="144"/>
      <c r="AE345" s="144"/>
      <c r="AF345" s="144"/>
      <c r="AG345" s="144"/>
      <c r="AH345" s="144"/>
      <c r="AI345" s="144"/>
      <c r="AJ345" s="144"/>
      <c r="AK345" s="144"/>
      <c r="AL345" s="144"/>
      <c r="AM345" s="144"/>
      <c r="AN345" s="144"/>
      <c r="AO345" s="144"/>
      <c r="AP345" s="144"/>
      <c r="AQ345" s="144"/>
      <c r="AR345" s="144"/>
      <c r="AS345" s="144"/>
      <c r="AT345" s="144"/>
    </row>
    <row r="346" spans="28:46" x14ac:dyDescent="0.25">
      <c r="AB346" s="144"/>
      <c r="AC346" s="144"/>
      <c r="AD346" s="144"/>
      <c r="AE346" s="144"/>
      <c r="AF346" s="144"/>
      <c r="AG346" s="144"/>
      <c r="AH346" s="144"/>
      <c r="AI346" s="144"/>
      <c r="AJ346" s="144"/>
      <c r="AK346" s="144"/>
      <c r="AL346" s="144"/>
      <c r="AM346" s="144"/>
      <c r="AN346" s="144"/>
      <c r="AO346" s="144"/>
      <c r="AP346" s="144"/>
      <c r="AQ346" s="144"/>
      <c r="AR346" s="144"/>
      <c r="AS346" s="144"/>
      <c r="AT346" s="144"/>
    </row>
    <row r="347" spans="28:46" x14ac:dyDescent="0.25">
      <c r="AB347" s="144"/>
      <c r="AC347" s="144"/>
      <c r="AD347" s="144"/>
      <c r="AE347" s="144"/>
      <c r="AF347" s="144"/>
      <c r="AG347" s="144"/>
      <c r="AH347" s="144"/>
      <c r="AI347" s="144"/>
      <c r="AJ347" s="144"/>
      <c r="AK347" s="144"/>
      <c r="AL347" s="144"/>
      <c r="AM347" s="144"/>
      <c r="AN347" s="144"/>
      <c r="AO347" s="144"/>
      <c r="AP347" s="144"/>
      <c r="AQ347" s="144"/>
      <c r="AR347" s="144"/>
      <c r="AS347" s="144"/>
      <c r="AT347" s="144"/>
    </row>
    <row r="348" spans="28:46" x14ac:dyDescent="0.25">
      <c r="AB348" s="144"/>
      <c r="AC348" s="144"/>
      <c r="AD348" s="144"/>
      <c r="AE348" s="144"/>
      <c r="AF348" s="144"/>
      <c r="AG348" s="144"/>
      <c r="AH348" s="144"/>
      <c r="AI348" s="144"/>
      <c r="AJ348" s="144"/>
      <c r="AK348" s="144"/>
      <c r="AL348" s="144"/>
      <c r="AM348" s="144"/>
      <c r="AN348" s="144"/>
      <c r="AO348" s="144"/>
      <c r="AP348" s="144"/>
      <c r="AQ348" s="144"/>
      <c r="AR348" s="144"/>
      <c r="AS348" s="144"/>
      <c r="AT348" s="144"/>
    </row>
    <row r="349" spans="28:46" x14ac:dyDescent="0.25">
      <c r="AB349" s="144"/>
      <c r="AC349" s="144"/>
      <c r="AD349" s="144"/>
      <c r="AE349" s="144"/>
      <c r="AF349" s="144"/>
      <c r="AG349" s="144"/>
      <c r="AH349" s="144"/>
      <c r="AI349" s="144"/>
      <c r="AJ349" s="144"/>
      <c r="AK349" s="144"/>
      <c r="AL349" s="144"/>
      <c r="AM349" s="144"/>
      <c r="AN349" s="144"/>
      <c r="AO349" s="144"/>
      <c r="AP349" s="144"/>
      <c r="AQ349" s="144"/>
      <c r="AR349" s="144"/>
      <c r="AS349" s="144"/>
      <c r="AT349" s="144"/>
    </row>
    <row r="350" spans="28:46" x14ac:dyDescent="0.25">
      <c r="AB350" s="144"/>
      <c r="AC350" s="144"/>
      <c r="AD350" s="144"/>
      <c r="AE350" s="144"/>
      <c r="AF350" s="144"/>
      <c r="AG350" s="144"/>
      <c r="AH350" s="144"/>
      <c r="AI350" s="144"/>
      <c r="AJ350" s="144"/>
      <c r="AK350" s="144"/>
      <c r="AL350" s="144"/>
      <c r="AM350" s="144"/>
      <c r="AN350" s="144"/>
      <c r="AO350" s="144"/>
      <c r="AP350" s="144"/>
      <c r="AQ350" s="144"/>
      <c r="AR350" s="144"/>
      <c r="AS350" s="144"/>
      <c r="AT350" s="144"/>
    </row>
    <row r="351" spans="28:46" x14ac:dyDescent="0.25">
      <c r="AB351" s="144"/>
      <c r="AC351" s="144"/>
      <c r="AD351" s="144"/>
      <c r="AE351" s="144"/>
      <c r="AF351" s="144"/>
      <c r="AG351" s="144"/>
      <c r="AH351" s="144"/>
      <c r="AI351" s="144"/>
      <c r="AJ351" s="144"/>
      <c r="AK351" s="144"/>
      <c r="AL351" s="144"/>
      <c r="AM351" s="144"/>
      <c r="AN351" s="144"/>
      <c r="AO351" s="144"/>
      <c r="AP351" s="144"/>
      <c r="AQ351" s="144"/>
      <c r="AR351" s="144"/>
      <c r="AS351" s="144"/>
      <c r="AT351" s="144"/>
    </row>
    <row r="352" spans="28:46" x14ac:dyDescent="0.25">
      <c r="AB352" s="144"/>
      <c r="AC352" s="144"/>
      <c r="AD352" s="144"/>
      <c r="AE352" s="144"/>
      <c r="AF352" s="144"/>
      <c r="AG352" s="144"/>
      <c r="AH352" s="144"/>
      <c r="AI352" s="144"/>
      <c r="AJ352" s="144"/>
      <c r="AK352" s="144"/>
      <c r="AL352" s="144"/>
      <c r="AM352" s="144"/>
      <c r="AN352" s="144"/>
      <c r="AO352" s="144"/>
      <c r="AP352" s="144"/>
      <c r="AQ352" s="144"/>
      <c r="AR352" s="144"/>
      <c r="AS352" s="144"/>
      <c r="AT352" s="144"/>
    </row>
    <row r="353" spans="28:46" x14ac:dyDescent="0.25">
      <c r="AB353" s="144"/>
      <c r="AC353" s="144"/>
      <c r="AD353" s="144"/>
      <c r="AE353" s="144"/>
      <c r="AF353" s="144"/>
      <c r="AG353" s="144"/>
      <c r="AH353" s="144"/>
      <c r="AI353" s="144"/>
      <c r="AJ353" s="144"/>
      <c r="AK353" s="144"/>
      <c r="AL353" s="144"/>
      <c r="AM353" s="144"/>
      <c r="AN353" s="144"/>
      <c r="AO353" s="144"/>
      <c r="AP353" s="144"/>
      <c r="AQ353" s="144"/>
      <c r="AR353" s="144"/>
      <c r="AS353" s="144"/>
      <c r="AT353" s="144"/>
    </row>
    <row r="354" spans="28:46" x14ac:dyDescent="0.25">
      <c r="AB354" s="144"/>
      <c r="AC354" s="144"/>
      <c r="AD354" s="144"/>
      <c r="AE354" s="144"/>
      <c r="AF354" s="144"/>
      <c r="AG354" s="144"/>
      <c r="AH354" s="144"/>
      <c r="AI354" s="144"/>
      <c r="AJ354" s="144"/>
      <c r="AK354" s="144"/>
      <c r="AL354" s="144"/>
      <c r="AM354" s="144"/>
      <c r="AN354" s="144"/>
      <c r="AO354" s="144"/>
      <c r="AP354" s="144"/>
      <c r="AQ354" s="144"/>
      <c r="AR354" s="144"/>
      <c r="AS354" s="144"/>
      <c r="AT354" s="144"/>
    </row>
    <row r="355" spans="28:46" x14ac:dyDescent="0.25">
      <c r="AB355" s="144"/>
      <c r="AC355" s="144"/>
      <c r="AD355" s="144"/>
      <c r="AE355" s="144"/>
      <c r="AF355" s="144"/>
      <c r="AG355" s="144"/>
      <c r="AH355" s="144"/>
      <c r="AI355" s="144"/>
      <c r="AJ355" s="144"/>
      <c r="AK355" s="144"/>
      <c r="AL355" s="144"/>
      <c r="AM355" s="144"/>
      <c r="AN355" s="144"/>
      <c r="AO355" s="144"/>
      <c r="AP355" s="144"/>
      <c r="AQ355" s="144"/>
      <c r="AR355" s="144"/>
      <c r="AS355" s="144"/>
      <c r="AT355" s="144"/>
    </row>
    <row r="356" spans="28:46" x14ac:dyDescent="0.25">
      <c r="AB356" s="144"/>
      <c r="AC356" s="144"/>
      <c r="AD356" s="144"/>
      <c r="AE356" s="144"/>
      <c r="AF356" s="144"/>
      <c r="AG356" s="144"/>
      <c r="AH356" s="144"/>
      <c r="AI356" s="144"/>
      <c r="AJ356" s="144"/>
      <c r="AK356" s="144"/>
      <c r="AL356" s="144"/>
      <c r="AM356" s="144"/>
      <c r="AN356" s="144"/>
      <c r="AO356" s="144"/>
      <c r="AP356" s="144"/>
      <c r="AQ356" s="144"/>
      <c r="AR356" s="144"/>
      <c r="AS356" s="144"/>
      <c r="AT356" s="144"/>
    </row>
    <row r="357" spans="28:46" x14ac:dyDescent="0.25">
      <c r="AB357" s="144"/>
      <c r="AC357" s="144"/>
      <c r="AD357" s="144"/>
      <c r="AE357" s="144"/>
      <c r="AF357" s="144"/>
      <c r="AG357" s="144"/>
      <c r="AH357" s="144"/>
      <c r="AI357" s="144"/>
      <c r="AJ357" s="144"/>
      <c r="AK357" s="144"/>
      <c r="AL357" s="144"/>
      <c r="AM357" s="144"/>
      <c r="AN357" s="144"/>
      <c r="AO357" s="144"/>
      <c r="AP357" s="144"/>
      <c r="AQ357" s="144"/>
      <c r="AR357" s="144"/>
      <c r="AS357" s="144"/>
      <c r="AT357" s="144"/>
    </row>
    <row r="358" spans="28:46" x14ac:dyDescent="0.25">
      <c r="AB358" s="144"/>
      <c r="AC358" s="144"/>
      <c r="AD358" s="144"/>
      <c r="AE358" s="144"/>
      <c r="AF358" s="144"/>
      <c r="AG358" s="144"/>
      <c r="AH358" s="144"/>
      <c r="AI358" s="144"/>
      <c r="AJ358" s="144"/>
      <c r="AK358" s="144"/>
      <c r="AL358" s="144"/>
      <c r="AM358" s="144"/>
      <c r="AN358" s="144"/>
      <c r="AO358" s="144"/>
      <c r="AP358" s="144"/>
      <c r="AQ358" s="144"/>
      <c r="AR358" s="144"/>
      <c r="AS358" s="144"/>
      <c r="AT358" s="144"/>
    </row>
    <row r="359" spans="28:46" x14ac:dyDescent="0.25">
      <c r="AB359" s="144"/>
      <c r="AC359" s="144"/>
      <c r="AD359" s="144"/>
      <c r="AE359" s="144"/>
      <c r="AF359" s="144"/>
      <c r="AG359" s="144"/>
      <c r="AH359" s="144"/>
      <c r="AI359" s="144"/>
      <c r="AJ359" s="144"/>
      <c r="AK359" s="144"/>
      <c r="AL359" s="144"/>
      <c r="AM359" s="144"/>
      <c r="AN359" s="144"/>
      <c r="AO359" s="144"/>
      <c r="AP359" s="144"/>
      <c r="AQ359" s="144"/>
      <c r="AR359" s="144"/>
      <c r="AS359" s="144"/>
      <c r="AT359" s="144"/>
    </row>
  </sheetData>
  <phoneticPr fontId="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B149"/>
  <sheetViews>
    <sheetView topLeftCell="AE57" workbookViewId="0">
      <selection activeCell="AM102" sqref="AM102"/>
    </sheetView>
  </sheetViews>
  <sheetFormatPr defaultColWidth="9.109375" defaultRowHeight="13.2" x14ac:dyDescent="0.25"/>
  <cols>
    <col min="1" max="16" width="9.109375" style="118"/>
    <col min="17" max="17" width="20.21875" style="118" customWidth="1"/>
    <col min="18" max="33" width="9.109375" style="118"/>
    <col min="34" max="34" width="12.33203125" style="118" customWidth="1"/>
    <col min="35" max="51" width="6.6640625" style="118" customWidth="1"/>
    <col min="52" max="52" width="7.5546875" style="118" customWidth="1"/>
    <col min="53" max="54" width="6.6640625" style="118" customWidth="1"/>
    <col min="55" max="16384" width="9.109375" style="118"/>
  </cols>
  <sheetData>
    <row r="2" spans="3:54" x14ac:dyDescent="0.25">
      <c r="C2" s="133"/>
      <c r="K2" s="133"/>
      <c r="AH2" s="133" t="s">
        <v>247</v>
      </c>
    </row>
    <row r="3" spans="3:54" x14ac:dyDescent="0.25">
      <c r="AH3" s="15"/>
      <c r="AI3" s="16">
        <v>1999</v>
      </c>
      <c r="AJ3" s="16">
        <v>2000</v>
      </c>
      <c r="AK3" s="16">
        <v>2001</v>
      </c>
      <c r="AL3" s="16">
        <v>2002</v>
      </c>
      <c r="AM3" s="16">
        <v>2003</v>
      </c>
      <c r="AN3" s="16">
        <v>2004</v>
      </c>
      <c r="AO3" s="16">
        <v>2005</v>
      </c>
      <c r="AP3" s="16">
        <v>2006</v>
      </c>
      <c r="AQ3" s="16">
        <v>2007</v>
      </c>
      <c r="AR3" s="16">
        <v>2008</v>
      </c>
      <c r="AS3" s="16">
        <v>2009</v>
      </c>
      <c r="AT3" s="16">
        <v>2010</v>
      </c>
      <c r="AU3" s="16">
        <v>2011</v>
      </c>
      <c r="AV3" s="16">
        <v>2012</v>
      </c>
      <c r="AW3" s="16">
        <v>2013</v>
      </c>
      <c r="AX3" s="16">
        <v>2014</v>
      </c>
      <c r="AY3" s="16">
        <v>2015</v>
      </c>
      <c r="AZ3" s="16">
        <v>2016</v>
      </c>
      <c r="BA3" s="16">
        <v>2017</v>
      </c>
      <c r="BB3" s="16"/>
    </row>
    <row r="4" spans="3:54" x14ac:dyDescent="0.25">
      <c r="AH4" s="52" t="s">
        <v>18</v>
      </c>
      <c r="AI4" s="5">
        <v>490</v>
      </c>
      <c r="AJ4" s="5">
        <v>460</v>
      </c>
      <c r="AK4" s="5">
        <v>1038</v>
      </c>
      <c r="AL4" s="5">
        <v>1165</v>
      </c>
      <c r="AM4" s="5">
        <v>873</v>
      </c>
      <c r="AN4" s="5">
        <v>1281</v>
      </c>
      <c r="AO4" s="5">
        <v>2297</v>
      </c>
      <c r="AP4" s="5">
        <v>3084</v>
      </c>
      <c r="AQ4" s="5">
        <v>5612</v>
      </c>
      <c r="AR4" s="5">
        <v>6573</v>
      </c>
      <c r="AS4" s="5">
        <v>5342</v>
      </c>
      <c r="AT4" s="5">
        <v>7612</v>
      </c>
      <c r="AU4" s="5">
        <v>9178</v>
      </c>
      <c r="AV4" s="5">
        <v>9261</v>
      </c>
      <c r="AW4" s="5">
        <v>6937</v>
      </c>
      <c r="AX4" s="5">
        <v>9904</v>
      </c>
      <c r="AY4" s="5">
        <v>9341</v>
      </c>
      <c r="AZ4" s="5">
        <v>8287</v>
      </c>
      <c r="BA4" s="5">
        <v>8978</v>
      </c>
      <c r="BB4" s="5"/>
    </row>
    <row r="5" spans="3:54" x14ac:dyDescent="0.25">
      <c r="AH5" s="52" t="s">
        <v>145</v>
      </c>
      <c r="AI5" s="5">
        <v>141</v>
      </c>
      <c r="AJ5" s="5">
        <v>108</v>
      </c>
      <c r="AK5" s="5">
        <v>225</v>
      </c>
      <c r="AL5" s="5">
        <v>189</v>
      </c>
      <c r="AM5" s="5">
        <v>153</v>
      </c>
      <c r="AN5" s="5">
        <v>303</v>
      </c>
      <c r="AO5" s="5">
        <v>415</v>
      </c>
      <c r="AP5" s="5">
        <v>358</v>
      </c>
      <c r="AQ5" s="5">
        <v>312</v>
      </c>
      <c r="AR5" s="5">
        <v>333</v>
      </c>
      <c r="AS5" s="5">
        <v>414</v>
      </c>
      <c r="AT5" s="5">
        <v>588</v>
      </c>
      <c r="AU5" s="5">
        <v>321</v>
      </c>
      <c r="AV5" s="5">
        <v>537</v>
      </c>
      <c r="AW5" s="5">
        <v>1634</v>
      </c>
      <c r="AX5" s="5">
        <v>1742</v>
      </c>
      <c r="AY5" s="5">
        <v>4843</v>
      </c>
      <c r="AZ5" s="5">
        <v>9349</v>
      </c>
      <c r="BA5" s="5">
        <v>6274</v>
      </c>
      <c r="BB5" s="5"/>
    </row>
    <row r="6" spans="3:54" x14ac:dyDescent="0.25">
      <c r="AH6" s="50" t="s">
        <v>39</v>
      </c>
      <c r="AI6" s="5">
        <v>119</v>
      </c>
      <c r="AJ6" s="5">
        <v>129</v>
      </c>
      <c r="AK6" s="5">
        <v>312</v>
      </c>
      <c r="AL6" s="5">
        <v>91</v>
      </c>
      <c r="AM6" s="5">
        <v>686</v>
      </c>
      <c r="AN6" s="5">
        <v>786</v>
      </c>
      <c r="AO6" s="5">
        <v>338</v>
      </c>
      <c r="AP6" s="5">
        <v>462</v>
      </c>
      <c r="AQ6" s="5">
        <v>350</v>
      </c>
      <c r="AR6" s="5">
        <v>447</v>
      </c>
      <c r="AS6" s="5">
        <v>509</v>
      </c>
      <c r="AT6" s="5">
        <v>1079</v>
      </c>
      <c r="AU6" s="5">
        <v>1214</v>
      </c>
      <c r="AV6" s="5">
        <v>1560</v>
      </c>
      <c r="AW6" s="5">
        <v>1749</v>
      </c>
      <c r="AX6" s="5">
        <v>1659</v>
      </c>
      <c r="AY6" s="5">
        <v>1919</v>
      </c>
      <c r="AZ6" s="5">
        <v>2044</v>
      </c>
      <c r="BA6" s="5">
        <v>3824</v>
      </c>
      <c r="BB6" s="5"/>
    </row>
    <row r="7" spans="3:54" x14ac:dyDescent="0.25">
      <c r="AH7" s="50" t="s">
        <v>75</v>
      </c>
      <c r="AI7" s="5">
        <v>6035</v>
      </c>
      <c r="AJ7" s="5">
        <v>6752</v>
      </c>
      <c r="AK7" s="5">
        <v>7835</v>
      </c>
      <c r="AL7" s="5">
        <v>8816</v>
      </c>
      <c r="AM7" s="5">
        <v>8695</v>
      </c>
      <c r="AN7" s="5">
        <v>8220</v>
      </c>
      <c r="AO7" s="5">
        <v>7299</v>
      </c>
      <c r="AP7" s="5">
        <v>7731</v>
      </c>
      <c r="AQ7" s="5">
        <v>8003</v>
      </c>
      <c r="AR7" s="5">
        <v>7986</v>
      </c>
      <c r="AS7" s="5">
        <v>9436</v>
      </c>
      <c r="AT7" s="5">
        <v>10172</v>
      </c>
      <c r="AU7" s="5">
        <v>8354</v>
      </c>
      <c r="AV7" s="5">
        <v>5095</v>
      </c>
      <c r="AW7" s="5">
        <v>3376</v>
      </c>
      <c r="AX7" s="5">
        <v>3697</v>
      </c>
      <c r="AY7" s="5">
        <v>3978</v>
      </c>
      <c r="AZ7" s="5">
        <v>3765</v>
      </c>
      <c r="BA7" s="5">
        <v>3713</v>
      </c>
      <c r="BB7" s="5"/>
    </row>
    <row r="8" spans="3:54" x14ac:dyDescent="0.25">
      <c r="AH8" s="52" t="s">
        <v>22</v>
      </c>
      <c r="AI8" s="5">
        <v>1784</v>
      </c>
      <c r="AJ8" s="5">
        <v>3542</v>
      </c>
      <c r="AK8" s="5">
        <v>4349</v>
      </c>
      <c r="AL8" s="5">
        <v>4728</v>
      </c>
      <c r="AM8" s="5">
        <v>4579</v>
      </c>
      <c r="AN8" s="5">
        <v>4943</v>
      </c>
      <c r="AO8" s="5">
        <v>6186</v>
      </c>
      <c r="AP8" s="5">
        <v>7170</v>
      </c>
      <c r="AQ8" s="5">
        <v>7152</v>
      </c>
      <c r="AR8" s="5">
        <v>7459</v>
      </c>
      <c r="AS8" s="5">
        <v>3914</v>
      </c>
      <c r="AT8" s="5">
        <v>4885</v>
      </c>
      <c r="AU8" s="5">
        <v>3893</v>
      </c>
      <c r="AV8" s="5">
        <v>3760</v>
      </c>
      <c r="AW8" s="5">
        <v>3450</v>
      </c>
      <c r="AX8" s="5">
        <v>3749</v>
      </c>
      <c r="AY8" s="5">
        <v>3878</v>
      </c>
      <c r="AZ8" s="5">
        <v>3042</v>
      </c>
      <c r="BA8" s="5">
        <v>2871</v>
      </c>
      <c r="BB8" s="5"/>
    </row>
    <row r="9" spans="3:54" x14ac:dyDescent="0.25">
      <c r="AH9" s="52" t="s">
        <v>3</v>
      </c>
      <c r="AI9" s="5">
        <v>154</v>
      </c>
      <c r="AJ9" s="5">
        <v>235</v>
      </c>
      <c r="AK9" s="5">
        <v>559</v>
      </c>
      <c r="AL9" s="5">
        <v>507</v>
      </c>
      <c r="AM9" s="5">
        <v>421</v>
      </c>
      <c r="AN9" s="5">
        <v>634</v>
      </c>
      <c r="AO9" s="5">
        <v>798</v>
      </c>
      <c r="AP9" s="5">
        <v>811</v>
      </c>
      <c r="AQ9" s="5">
        <v>3008</v>
      </c>
      <c r="AR9" s="5">
        <v>3820</v>
      </c>
      <c r="AS9" s="5">
        <v>2999</v>
      </c>
      <c r="AT9" s="5">
        <v>4312</v>
      </c>
      <c r="AU9" s="5">
        <v>3276</v>
      </c>
      <c r="AV9" s="5">
        <v>3357</v>
      </c>
      <c r="AW9" s="5">
        <v>2748</v>
      </c>
      <c r="AX9" s="5">
        <v>3428</v>
      </c>
      <c r="AY9" s="5">
        <v>3228</v>
      </c>
      <c r="AZ9" s="5">
        <v>2308</v>
      </c>
      <c r="BA9" s="5">
        <v>2584</v>
      </c>
      <c r="BB9" s="5"/>
    </row>
    <row r="10" spans="3:54" x14ac:dyDescent="0.25">
      <c r="AH10" s="53" t="s">
        <v>41</v>
      </c>
      <c r="AI10" s="5">
        <v>115</v>
      </c>
      <c r="AJ10" s="5">
        <v>140</v>
      </c>
      <c r="AK10" s="5">
        <v>171</v>
      </c>
      <c r="AL10" s="5">
        <v>232</v>
      </c>
      <c r="AM10" s="5">
        <v>126</v>
      </c>
      <c r="AN10" s="5">
        <v>83</v>
      </c>
      <c r="AO10" s="5">
        <v>621</v>
      </c>
      <c r="AP10" s="5">
        <v>447</v>
      </c>
      <c r="AQ10" s="5">
        <v>775</v>
      </c>
      <c r="AR10" s="5">
        <v>945</v>
      </c>
      <c r="AS10" s="5">
        <v>1067</v>
      </c>
      <c r="AT10" s="5">
        <v>1272</v>
      </c>
      <c r="AU10" s="5">
        <v>1584</v>
      </c>
      <c r="AV10" s="5">
        <v>934</v>
      </c>
      <c r="AW10" s="5">
        <v>441</v>
      </c>
      <c r="AX10" s="5">
        <v>912</v>
      </c>
      <c r="AY10" s="5">
        <v>1438</v>
      </c>
      <c r="AZ10" s="5">
        <v>4042</v>
      </c>
      <c r="BA10" s="5">
        <v>2574</v>
      </c>
      <c r="BB10" s="5"/>
    </row>
    <row r="11" spans="3:54" x14ac:dyDescent="0.25">
      <c r="AH11" s="53" t="s">
        <v>130</v>
      </c>
      <c r="AI11" s="5">
        <v>319</v>
      </c>
      <c r="AJ11" s="5">
        <v>420</v>
      </c>
      <c r="AK11" s="5">
        <v>743</v>
      </c>
      <c r="AL11" s="5">
        <v>813</v>
      </c>
      <c r="AM11" s="5">
        <v>711</v>
      </c>
      <c r="AN11" s="5">
        <v>656</v>
      </c>
      <c r="AO11" s="5">
        <v>841</v>
      </c>
      <c r="AP11" s="5">
        <v>742</v>
      </c>
      <c r="AQ11" s="5">
        <v>813</v>
      </c>
      <c r="AR11" s="5">
        <v>1004</v>
      </c>
      <c r="AS11" s="5">
        <v>639</v>
      </c>
      <c r="AT11" s="5">
        <v>1188</v>
      </c>
      <c r="AU11" s="5">
        <v>1009</v>
      </c>
      <c r="AV11" s="5">
        <v>771</v>
      </c>
      <c r="AW11" s="5">
        <v>1055</v>
      </c>
      <c r="AX11" s="5">
        <v>966</v>
      </c>
      <c r="AY11" s="5">
        <v>1096</v>
      </c>
      <c r="AZ11" s="5">
        <v>1006</v>
      </c>
      <c r="BA11" s="5">
        <v>1965</v>
      </c>
      <c r="BB11" s="5"/>
    </row>
    <row r="12" spans="3:54" x14ac:dyDescent="0.25">
      <c r="AH12" s="52" t="s">
        <v>8</v>
      </c>
      <c r="AI12" s="5">
        <v>2490</v>
      </c>
      <c r="AJ12" s="5">
        <v>3030</v>
      </c>
      <c r="AK12" s="5">
        <v>2849</v>
      </c>
      <c r="AL12" s="5">
        <v>2747</v>
      </c>
      <c r="AM12" s="5">
        <v>2604</v>
      </c>
      <c r="AN12" s="5">
        <v>3186</v>
      </c>
      <c r="AO12" s="5">
        <v>4023</v>
      </c>
      <c r="AP12" s="5">
        <v>5281</v>
      </c>
      <c r="AQ12" s="5">
        <v>6343</v>
      </c>
      <c r="AR12" s="5">
        <v>6909</v>
      </c>
      <c r="AS12" s="5">
        <v>4380</v>
      </c>
      <c r="AT12" s="5">
        <v>5762</v>
      </c>
      <c r="AU12" s="5">
        <v>5360</v>
      </c>
      <c r="AV12" s="5">
        <v>4322</v>
      </c>
      <c r="AW12" s="5">
        <v>3605</v>
      </c>
      <c r="AX12" s="5">
        <v>3893</v>
      </c>
      <c r="AY12" s="5">
        <v>3777</v>
      </c>
      <c r="AZ12" s="5">
        <v>2601</v>
      </c>
      <c r="BA12" s="5">
        <v>1871</v>
      </c>
      <c r="BB12" s="5"/>
    </row>
    <row r="13" spans="3:54" x14ac:dyDescent="0.25">
      <c r="AH13" s="52" t="s">
        <v>6</v>
      </c>
      <c r="AI13" s="5">
        <v>-581</v>
      </c>
      <c r="AJ13" s="5">
        <v>-281</v>
      </c>
      <c r="AK13" s="5">
        <v>-79</v>
      </c>
      <c r="AL13" s="5">
        <v>-268</v>
      </c>
      <c r="AM13" s="5">
        <v>-361</v>
      </c>
      <c r="AN13" s="5">
        <v>-333</v>
      </c>
      <c r="AO13" s="5">
        <v>-17</v>
      </c>
      <c r="AP13" s="5">
        <v>100</v>
      </c>
      <c r="AQ13" s="5">
        <v>206</v>
      </c>
      <c r="AR13" s="5">
        <v>1199</v>
      </c>
      <c r="AS13" s="5">
        <v>1789</v>
      </c>
      <c r="AT13" s="5">
        <v>2995</v>
      </c>
      <c r="AU13" s="5">
        <v>3194</v>
      </c>
      <c r="AV13" s="5">
        <v>3871</v>
      </c>
      <c r="AW13" s="5">
        <v>3390</v>
      </c>
      <c r="AX13" s="5">
        <v>3235</v>
      </c>
      <c r="AY13" s="5">
        <v>2129</v>
      </c>
      <c r="AZ13" s="5">
        <v>1484</v>
      </c>
      <c r="BA13" s="5">
        <v>1723</v>
      </c>
      <c r="BB13" s="5"/>
    </row>
    <row r="14" spans="3:54" x14ac:dyDescent="0.25">
      <c r="AH14" s="52" t="s">
        <v>108</v>
      </c>
      <c r="AI14" s="5">
        <v>605</v>
      </c>
      <c r="AJ14" s="5">
        <v>532</v>
      </c>
      <c r="AK14" s="5">
        <v>2511</v>
      </c>
      <c r="AL14" s="5">
        <v>2019</v>
      </c>
      <c r="AM14" s="5">
        <v>1602</v>
      </c>
      <c r="AN14" s="5">
        <v>2822</v>
      </c>
      <c r="AO14" s="5">
        <v>4458</v>
      </c>
      <c r="AP14" s="5">
        <v>5685</v>
      </c>
      <c r="AQ14" s="5">
        <v>7710</v>
      </c>
      <c r="AR14" s="5">
        <v>6110</v>
      </c>
      <c r="AS14" s="5">
        <v>7167</v>
      </c>
      <c r="AT14" s="5">
        <v>7398</v>
      </c>
      <c r="AU14" s="5">
        <v>6808</v>
      </c>
      <c r="AV14" s="5">
        <v>6178</v>
      </c>
      <c r="AW14" s="5">
        <v>4434</v>
      </c>
      <c r="AX14" s="5">
        <v>4075</v>
      </c>
      <c r="AY14" s="5">
        <v>3499</v>
      </c>
      <c r="AZ14" s="5">
        <v>1934</v>
      </c>
      <c r="BA14" s="5">
        <v>1578</v>
      </c>
      <c r="BB14" s="5"/>
    </row>
    <row r="15" spans="3:54" x14ac:dyDescent="0.25">
      <c r="AH15" s="52" t="s">
        <v>52</v>
      </c>
      <c r="AI15" s="5">
        <v>142</v>
      </c>
      <c r="AJ15" s="5">
        <v>207</v>
      </c>
      <c r="AK15" s="5">
        <v>401</v>
      </c>
      <c r="AL15" s="5">
        <v>545</v>
      </c>
      <c r="AM15" s="5">
        <v>436</v>
      </c>
      <c r="AN15" s="5">
        <v>550</v>
      </c>
      <c r="AO15" s="5">
        <v>809</v>
      </c>
      <c r="AP15" s="5">
        <v>933</v>
      </c>
      <c r="AQ15" s="5">
        <v>1295</v>
      </c>
      <c r="AR15" s="5">
        <v>1637</v>
      </c>
      <c r="AS15" s="5">
        <v>1603</v>
      </c>
      <c r="AT15" s="5">
        <v>1850</v>
      </c>
      <c r="AU15" s="5">
        <v>1473</v>
      </c>
      <c r="AV15" s="5">
        <v>1384</v>
      </c>
      <c r="AW15" s="5">
        <v>970</v>
      </c>
      <c r="AX15" s="5">
        <v>1188</v>
      </c>
      <c r="AY15" s="5">
        <v>1298</v>
      </c>
      <c r="AZ15" s="5">
        <v>1395</v>
      </c>
      <c r="BA15" s="5">
        <v>1410</v>
      </c>
      <c r="BB15" s="5"/>
    </row>
    <row r="16" spans="3:54" x14ac:dyDescent="0.25">
      <c r="AH16" s="52" t="s">
        <v>336</v>
      </c>
      <c r="AI16" s="5">
        <v>1776</v>
      </c>
      <c r="AJ16" s="5">
        <v>1623</v>
      </c>
      <c r="AK16" s="5">
        <v>4410</v>
      </c>
      <c r="AL16" s="5">
        <v>3090</v>
      </c>
      <c r="AM16" s="5">
        <v>1957</v>
      </c>
      <c r="AN16" s="5">
        <v>1797</v>
      </c>
      <c r="AO16" s="5">
        <v>2188</v>
      </c>
      <c r="AP16" s="5">
        <v>2602</v>
      </c>
      <c r="AQ16" s="5">
        <v>2585</v>
      </c>
      <c r="AR16" s="5">
        <v>2478</v>
      </c>
      <c r="AS16" s="5">
        <v>2778</v>
      </c>
      <c r="AT16" s="5">
        <v>3194</v>
      </c>
      <c r="AU16" s="5">
        <v>2025</v>
      </c>
      <c r="AV16" s="5">
        <v>1426</v>
      </c>
      <c r="AW16" s="5">
        <v>1591</v>
      </c>
      <c r="AX16" s="5">
        <v>1269</v>
      </c>
      <c r="AY16" s="5">
        <v>1545</v>
      </c>
      <c r="AZ16" s="5">
        <v>1189</v>
      </c>
      <c r="BA16" s="5">
        <v>1355</v>
      </c>
      <c r="BB16" s="5"/>
    </row>
    <row r="17" spans="2:54" x14ac:dyDescent="0.25">
      <c r="AH17" s="53" t="s">
        <v>147</v>
      </c>
      <c r="AI17" s="5">
        <v>89</v>
      </c>
      <c r="AJ17" s="5">
        <v>73</v>
      </c>
      <c r="AK17" s="5">
        <v>222</v>
      </c>
      <c r="AL17" s="5">
        <v>260</v>
      </c>
      <c r="AM17" s="5">
        <v>288</v>
      </c>
      <c r="AN17" s="5">
        <v>332</v>
      </c>
      <c r="AO17" s="5">
        <v>332</v>
      </c>
      <c r="AP17" s="5">
        <v>660</v>
      </c>
      <c r="AQ17" s="5">
        <v>705</v>
      </c>
      <c r="AR17" s="5">
        <v>946</v>
      </c>
      <c r="AS17" s="5">
        <v>1288</v>
      </c>
      <c r="AT17" s="5">
        <v>1465</v>
      </c>
      <c r="AU17" s="5">
        <v>1484</v>
      </c>
      <c r="AV17" s="5">
        <v>1188</v>
      </c>
      <c r="AW17" s="5">
        <v>1348</v>
      </c>
      <c r="AX17" s="5">
        <v>1332</v>
      </c>
      <c r="AY17" s="5">
        <v>1638</v>
      </c>
      <c r="AZ17" s="5">
        <v>1073</v>
      </c>
      <c r="BA17" s="5">
        <v>1144</v>
      </c>
      <c r="BB17" s="5"/>
    </row>
    <row r="18" spans="2:54" x14ac:dyDescent="0.25">
      <c r="AH18" s="50" t="s">
        <v>195</v>
      </c>
      <c r="AI18" s="5">
        <v>80</v>
      </c>
      <c r="AJ18" s="5">
        <v>63</v>
      </c>
      <c r="AK18" s="5">
        <v>297</v>
      </c>
      <c r="AL18" s="5">
        <v>198</v>
      </c>
      <c r="AM18" s="5">
        <v>158</v>
      </c>
      <c r="AN18" s="5">
        <v>149</v>
      </c>
      <c r="AO18" s="5">
        <v>132</v>
      </c>
      <c r="AP18" s="5">
        <v>164</v>
      </c>
      <c r="AQ18" s="5">
        <v>143</v>
      </c>
      <c r="AR18" s="5">
        <v>163</v>
      </c>
      <c r="AS18" s="5">
        <v>144</v>
      </c>
      <c r="AT18" s="5">
        <v>216</v>
      </c>
      <c r="AU18" s="5">
        <v>252</v>
      </c>
      <c r="AV18" s="5">
        <v>258</v>
      </c>
      <c r="AW18" s="5">
        <v>293</v>
      </c>
      <c r="AX18" s="5">
        <v>265</v>
      </c>
      <c r="AY18" s="5">
        <v>764</v>
      </c>
      <c r="AZ18" s="5">
        <v>1248</v>
      </c>
      <c r="BA18" s="5">
        <v>1138</v>
      </c>
      <c r="BB18" s="5"/>
    </row>
    <row r="19" spans="2:54" x14ac:dyDescent="0.25">
      <c r="AH19" s="52" t="s">
        <v>109</v>
      </c>
      <c r="AI19" s="5">
        <v>2687</v>
      </c>
      <c r="AJ19" s="5">
        <v>3245</v>
      </c>
      <c r="AK19" s="5">
        <v>3418</v>
      </c>
      <c r="AL19" s="5">
        <v>4061</v>
      </c>
      <c r="AM19" s="5">
        <v>3802</v>
      </c>
      <c r="AN19" s="5">
        <v>2954</v>
      </c>
      <c r="AO19" s="5">
        <v>3324</v>
      </c>
      <c r="AP19" s="5">
        <v>2961</v>
      </c>
      <c r="AQ19" s="5">
        <v>3111</v>
      </c>
      <c r="AR19" s="5">
        <v>2792</v>
      </c>
      <c r="AS19" s="5">
        <v>2750</v>
      </c>
      <c r="AT19" s="5">
        <v>3037</v>
      </c>
      <c r="AU19" s="5">
        <v>1961</v>
      </c>
      <c r="AV19" s="5">
        <v>1076</v>
      </c>
      <c r="AW19" s="5">
        <v>709</v>
      </c>
      <c r="AX19" s="5">
        <v>597</v>
      </c>
      <c r="AY19" s="5">
        <v>746</v>
      </c>
      <c r="AZ19" s="5">
        <v>506</v>
      </c>
      <c r="BA19" s="5">
        <v>1127</v>
      </c>
      <c r="BB19" s="5"/>
    </row>
    <row r="20" spans="2:54" x14ac:dyDescent="0.25">
      <c r="B20" s="133"/>
      <c r="AH20" s="52" t="s">
        <v>17</v>
      </c>
      <c r="AI20" s="5">
        <v>128</v>
      </c>
      <c r="AJ20" s="5">
        <v>296</v>
      </c>
      <c r="AK20" s="5">
        <v>395</v>
      </c>
      <c r="AL20" s="5">
        <v>598</v>
      </c>
      <c r="AM20" s="5">
        <v>971</v>
      </c>
      <c r="AN20" s="5">
        <v>811</v>
      </c>
      <c r="AO20" s="5">
        <v>831</v>
      </c>
      <c r="AP20" s="5">
        <v>989</v>
      </c>
      <c r="AQ20" s="5">
        <v>1360</v>
      </c>
      <c r="AR20" s="5">
        <v>2119</v>
      </c>
      <c r="AS20" s="5">
        <v>1917</v>
      </c>
      <c r="AT20" s="5">
        <v>1240</v>
      </c>
      <c r="AU20" s="5">
        <v>1783</v>
      </c>
      <c r="AV20" s="5">
        <v>2941</v>
      </c>
      <c r="AW20" s="5">
        <v>2572</v>
      </c>
      <c r="AX20" s="5">
        <v>1706</v>
      </c>
      <c r="AY20" s="5">
        <v>1762</v>
      </c>
      <c r="AZ20" s="5">
        <v>1616</v>
      </c>
      <c r="BA20" s="5">
        <v>1033</v>
      </c>
      <c r="BB20" s="5"/>
    </row>
    <row r="21" spans="2:54" x14ac:dyDescent="0.25">
      <c r="K21" s="133"/>
      <c r="AH21" s="52" t="s">
        <v>173</v>
      </c>
      <c r="AI21" s="5">
        <v>331</v>
      </c>
      <c r="AJ21" s="5">
        <v>394</v>
      </c>
      <c r="AK21" s="5">
        <v>627</v>
      </c>
      <c r="AL21" s="5">
        <v>715</v>
      </c>
      <c r="AM21" s="5">
        <v>613</v>
      </c>
      <c r="AN21" s="5">
        <v>1698</v>
      </c>
      <c r="AO21" s="5">
        <v>4573</v>
      </c>
      <c r="AP21" s="5">
        <v>3345</v>
      </c>
      <c r="AQ21" s="5">
        <v>2129</v>
      </c>
      <c r="AR21" s="5">
        <v>1994</v>
      </c>
      <c r="AS21" s="5">
        <v>2749</v>
      </c>
      <c r="AT21" s="5">
        <v>3010</v>
      </c>
      <c r="AU21" s="5">
        <v>1762</v>
      </c>
      <c r="AV21" s="5">
        <v>553</v>
      </c>
      <c r="AW21" s="5">
        <v>200</v>
      </c>
      <c r="AX21" s="5">
        <v>581</v>
      </c>
      <c r="AY21" s="5">
        <v>1028</v>
      </c>
      <c r="AZ21" s="5">
        <v>809</v>
      </c>
      <c r="BA21" s="5">
        <v>849</v>
      </c>
      <c r="BB21" s="5"/>
    </row>
    <row r="22" spans="2:54" x14ac:dyDescent="0.25">
      <c r="AH22" s="53" t="s">
        <v>166</v>
      </c>
      <c r="AI22" s="5">
        <v>137</v>
      </c>
      <c r="AJ22" s="5">
        <v>202</v>
      </c>
      <c r="AK22" s="5">
        <v>240</v>
      </c>
      <c r="AL22" s="5">
        <v>286</v>
      </c>
      <c r="AM22" s="5">
        <v>260</v>
      </c>
      <c r="AN22" s="5">
        <v>400</v>
      </c>
      <c r="AO22" s="5">
        <v>467</v>
      </c>
      <c r="AP22" s="5">
        <v>751</v>
      </c>
      <c r="AQ22" s="5">
        <v>732</v>
      </c>
      <c r="AR22" s="5">
        <v>847</v>
      </c>
      <c r="AS22" s="5">
        <v>902</v>
      </c>
      <c r="AT22" s="5">
        <v>1180</v>
      </c>
      <c r="AU22" s="5">
        <v>852</v>
      </c>
      <c r="AV22" s="5">
        <v>766</v>
      </c>
      <c r="AW22" s="5">
        <v>465</v>
      </c>
      <c r="AX22" s="5">
        <v>409</v>
      </c>
      <c r="AY22" s="5">
        <v>546</v>
      </c>
      <c r="AZ22" s="5">
        <v>311</v>
      </c>
      <c r="BA22" s="5">
        <v>674</v>
      </c>
      <c r="BB22" s="5"/>
    </row>
    <row r="23" spans="2:54" x14ac:dyDescent="0.25">
      <c r="AH23" s="52" t="s">
        <v>0</v>
      </c>
      <c r="AI23" s="5">
        <v>122</v>
      </c>
      <c r="AJ23" s="5">
        <v>169</v>
      </c>
      <c r="AK23" s="5">
        <v>454</v>
      </c>
      <c r="AL23" s="5">
        <v>539</v>
      </c>
      <c r="AM23" s="5">
        <v>538</v>
      </c>
      <c r="AN23" s="5">
        <v>517</v>
      </c>
      <c r="AO23" s="5">
        <v>733</v>
      </c>
      <c r="AP23" s="5">
        <v>595</v>
      </c>
      <c r="AQ23" s="5">
        <v>633</v>
      </c>
      <c r="AR23" s="5">
        <v>689</v>
      </c>
      <c r="AS23" s="5">
        <v>996</v>
      </c>
      <c r="AT23" s="5">
        <v>1008</v>
      </c>
      <c r="AU23" s="5">
        <v>552</v>
      </c>
      <c r="AV23" s="5">
        <v>407</v>
      </c>
      <c r="AW23" s="5">
        <v>418</v>
      </c>
      <c r="AX23" s="5">
        <v>424</v>
      </c>
      <c r="AY23" s="5">
        <v>513</v>
      </c>
      <c r="AZ23" s="5">
        <v>574</v>
      </c>
      <c r="BA23" s="5">
        <v>664</v>
      </c>
      <c r="BB23" s="5"/>
    </row>
    <row r="24" spans="2:54" x14ac:dyDescent="0.25">
      <c r="AH24" s="52" t="s">
        <v>11</v>
      </c>
      <c r="AI24" s="5">
        <v>-278</v>
      </c>
      <c r="AJ24" s="5">
        <v>-114</v>
      </c>
      <c r="AK24" s="5">
        <v>-60</v>
      </c>
      <c r="AL24" s="5">
        <v>-6</v>
      </c>
      <c r="AM24" s="5">
        <v>87</v>
      </c>
      <c r="AN24" s="5">
        <v>-243</v>
      </c>
      <c r="AO24" s="5">
        <v>-37</v>
      </c>
      <c r="AP24" s="5">
        <v>-273</v>
      </c>
      <c r="AQ24" s="5">
        <v>-127</v>
      </c>
      <c r="AR24" s="5">
        <v>4</v>
      </c>
      <c r="AS24" s="5">
        <v>28</v>
      </c>
      <c r="AT24" s="5">
        <v>145</v>
      </c>
      <c r="AU24" s="5">
        <v>401</v>
      </c>
      <c r="AV24" s="5">
        <v>801</v>
      </c>
      <c r="AW24" s="5">
        <v>597</v>
      </c>
      <c r="AX24" s="5">
        <v>502</v>
      </c>
      <c r="AY24" s="5">
        <v>669</v>
      </c>
      <c r="AZ24" s="5">
        <v>369</v>
      </c>
      <c r="BA24" s="5">
        <v>663</v>
      </c>
      <c r="BB24" s="5"/>
    </row>
    <row r="26" spans="2:54" x14ac:dyDescent="0.25">
      <c r="AH26" s="56" t="s">
        <v>247</v>
      </c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</row>
    <row r="27" spans="2:54" x14ac:dyDescent="0.25">
      <c r="AH27" s="56"/>
      <c r="AI27" s="56">
        <v>1999</v>
      </c>
      <c r="AJ27" s="56">
        <v>2000</v>
      </c>
      <c r="AK27" s="56">
        <v>2001</v>
      </c>
      <c r="AL27" s="56">
        <v>2002</v>
      </c>
      <c r="AM27" s="56">
        <v>2003</v>
      </c>
      <c r="AN27" s="56">
        <v>2004</v>
      </c>
      <c r="AO27" s="56">
        <v>2005</v>
      </c>
      <c r="AP27" s="56">
        <v>2006</v>
      </c>
      <c r="AQ27" s="56">
        <v>2007</v>
      </c>
      <c r="AR27" s="56">
        <v>2008</v>
      </c>
      <c r="AS27" s="56">
        <v>2009</v>
      </c>
      <c r="AT27" s="56">
        <v>2010</v>
      </c>
      <c r="AU27" s="56">
        <v>2011</v>
      </c>
      <c r="AV27" s="56">
        <v>2012</v>
      </c>
      <c r="AW27" s="56">
        <v>2013</v>
      </c>
      <c r="AX27" s="56">
        <v>2014</v>
      </c>
      <c r="AY27" s="56">
        <v>2015</v>
      </c>
      <c r="AZ27" s="56">
        <v>2016</v>
      </c>
      <c r="BA27" s="56">
        <v>2017</v>
      </c>
      <c r="BB27" s="56"/>
    </row>
    <row r="28" spans="2:54" x14ac:dyDescent="0.25">
      <c r="AH28" s="50" t="s">
        <v>75</v>
      </c>
      <c r="AI28" s="191">
        <v>9133</v>
      </c>
      <c r="AJ28" s="191">
        <v>21917</v>
      </c>
      <c r="AK28" s="191">
        <v>24018</v>
      </c>
      <c r="AL28" s="191">
        <v>15832</v>
      </c>
      <c r="AM28" s="191">
        <v>10565</v>
      </c>
      <c r="AN28" s="191">
        <v>8704</v>
      </c>
      <c r="AO28" s="191">
        <v>7977</v>
      </c>
      <c r="AP28" s="191">
        <v>7753</v>
      </c>
      <c r="AQ28" s="191">
        <v>8723</v>
      </c>
      <c r="AR28" s="191">
        <v>8427</v>
      </c>
      <c r="AS28" s="191">
        <v>6919</v>
      </c>
      <c r="AT28" s="191">
        <v>7380</v>
      </c>
      <c r="AU28" s="191">
        <v>7035</v>
      </c>
      <c r="AV28" s="191">
        <v>7879</v>
      </c>
      <c r="AW28" s="191">
        <v>5926</v>
      </c>
      <c r="AX28" s="191">
        <v>2408</v>
      </c>
      <c r="AY28" s="191">
        <v>3170</v>
      </c>
      <c r="AZ28" s="191">
        <v>3996</v>
      </c>
      <c r="BA28" s="191">
        <v>5084</v>
      </c>
      <c r="BB28" s="191"/>
    </row>
    <row r="29" spans="2:54" x14ac:dyDescent="0.25">
      <c r="AH29" s="52" t="s">
        <v>18</v>
      </c>
      <c r="AI29" s="155">
        <v>267</v>
      </c>
      <c r="AJ29" s="155">
        <v>403</v>
      </c>
      <c r="AK29" s="155">
        <v>321</v>
      </c>
      <c r="AL29" s="155">
        <v>294</v>
      </c>
      <c r="AM29" s="155">
        <v>277</v>
      </c>
      <c r="AN29" s="155">
        <v>314</v>
      </c>
      <c r="AO29" s="155">
        <v>332</v>
      </c>
      <c r="AP29" s="155">
        <v>429</v>
      </c>
      <c r="AQ29" s="155">
        <v>554</v>
      </c>
      <c r="AR29" s="155">
        <v>480</v>
      </c>
      <c r="AS29" s="155">
        <v>362</v>
      </c>
      <c r="AT29" s="155">
        <v>395</v>
      </c>
      <c r="AU29" s="155">
        <v>356</v>
      </c>
      <c r="AV29" s="155">
        <v>777</v>
      </c>
      <c r="AW29" s="155">
        <v>1155</v>
      </c>
      <c r="AX29" s="155">
        <v>824</v>
      </c>
      <c r="AY29" s="155">
        <v>1192</v>
      </c>
      <c r="AZ29" s="155">
        <v>1535</v>
      </c>
      <c r="BA29" s="155">
        <v>2031</v>
      </c>
      <c r="BB29" s="155"/>
    </row>
    <row r="30" spans="2:54" x14ac:dyDescent="0.25">
      <c r="AH30" s="52" t="s">
        <v>108</v>
      </c>
      <c r="AI30" s="5">
        <v>253</v>
      </c>
      <c r="AJ30" s="5">
        <v>492</v>
      </c>
      <c r="AK30" s="5">
        <v>678</v>
      </c>
      <c r="AL30" s="5">
        <v>630</v>
      </c>
      <c r="AM30" s="5">
        <v>460</v>
      </c>
      <c r="AN30" s="5">
        <v>465</v>
      </c>
      <c r="AO30" s="5">
        <v>470</v>
      </c>
      <c r="AP30" s="5">
        <v>550</v>
      </c>
      <c r="AQ30" s="5">
        <v>586</v>
      </c>
      <c r="AR30" s="5">
        <v>619</v>
      </c>
      <c r="AS30" s="5">
        <v>640</v>
      </c>
      <c r="AT30" s="5">
        <v>523</v>
      </c>
      <c r="AU30" s="5">
        <v>394</v>
      </c>
      <c r="AV30" s="5">
        <v>729</v>
      </c>
      <c r="AW30" s="5">
        <v>888</v>
      </c>
      <c r="AX30" s="5">
        <v>742</v>
      </c>
      <c r="AY30" s="5">
        <v>1136</v>
      </c>
      <c r="AZ30" s="5">
        <v>1243</v>
      </c>
      <c r="BA30" s="5">
        <v>1498</v>
      </c>
      <c r="BB30" s="5"/>
    </row>
    <row r="31" spans="2:54" x14ac:dyDescent="0.25">
      <c r="AH31" s="52" t="s">
        <v>337</v>
      </c>
      <c r="AI31" s="5">
        <v>87</v>
      </c>
      <c r="AJ31" s="5">
        <v>152</v>
      </c>
      <c r="AK31" s="5">
        <v>274</v>
      </c>
      <c r="AL31" s="5">
        <v>201</v>
      </c>
      <c r="AM31" s="5">
        <v>126</v>
      </c>
      <c r="AN31" s="5">
        <v>128</v>
      </c>
      <c r="AO31" s="5">
        <v>106</v>
      </c>
      <c r="AP31" s="5">
        <v>141</v>
      </c>
      <c r="AQ31" s="5">
        <v>114</v>
      </c>
      <c r="AR31" s="5">
        <v>104</v>
      </c>
      <c r="AS31" s="5">
        <v>143</v>
      </c>
      <c r="AT31" s="5">
        <v>111</v>
      </c>
      <c r="AU31" s="5">
        <v>114</v>
      </c>
      <c r="AV31" s="5">
        <v>99</v>
      </c>
      <c r="AW31" s="5">
        <v>141</v>
      </c>
      <c r="AX31" s="5">
        <v>110</v>
      </c>
      <c r="AY31" s="5">
        <v>127</v>
      </c>
      <c r="AZ31" s="5">
        <v>506</v>
      </c>
      <c r="BA31" s="5">
        <v>1381</v>
      </c>
      <c r="BB31" s="5"/>
    </row>
    <row r="32" spans="2:54" x14ac:dyDescent="0.25">
      <c r="AH32" s="52" t="s">
        <v>22</v>
      </c>
      <c r="AI32" s="5">
        <v>234</v>
      </c>
      <c r="AJ32" s="5">
        <v>492</v>
      </c>
      <c r="AK32" s="5">
        <v>601</v>
      </c>
      <c r="AL32" s="5">
        <v>646</v>
      </c>
      <c r="AM32" s="5">
        <v>522</v>
      </c>
      <c r="AN32" s="5">
        <v>665</v>
      </c>
      <c r="AO32" s="5">
        <v>672</v>
      </c>
      <c r="AP32" s="5">
        <v>692</v>
      </c>
      <c r="AQ32" s="5">
        <v>668</v>
      </c>
      <c r="AR32" s="5">
        <v>683</v>
      </c>
      <c r="AS32" s="5">
        <v>608</v>
      </c>
      <c r="AT32" s="5">
        <v>641</v>
      </c>
      <c r="AU32" s="5">
        <v>495</v>
      </c>
      <c r="AV32" s="5">
        <v>961</v>
      </c>
      <c r="AW32" s="5">
        <v>1272</v>
      </c>
      <c r="AX32" s="5">
        <v>705</v>
      </c>
      <c r="AY32" s="5">
        <v>993</v>
      </c>
      <c r="AZ32" s="5">
        <v>1390</v>
      </c>
      <c r="BA32" s="5">
        <v>1368</v>
      </c>
      <c r="BB32" s="5"/>
    </row>
    <row r="33" spans="34:54" x14ac:dyDescent="0.25">
      <c r="AH33" s="52" t="s">
        <v>284</v>
      </c>
      <c r="AI33" s="5">
        <v>1911</v>
      </c>
      <c r="AJ33" s="5">
        <v>2973</v>
      </c>
      <c r="AK33" s="5">
        <v>3003</v>
      </c>
      <c r="AL33" s="5">
        <v>2824</v>
      </c>
      <c r="AM33" s="5">
        <v>1805</v>
      </c>
      <c r="AN33" s="5">
        <v>2574</v>
      </c>
      <c r="AO33" s="5">
        <v>1925</v>
      </c>
      <c r="AP33" s="5">
        <v>1569</v>
      </c>
      <c r="AQ33" s="5">
        <v>1800</v>
      </c>
      <c r="AR33" s="5">
        <v>1784</v>
      </c>
      <c r="AS33" s="5">
        <v>1548</v>
      </c>
      <c r="AT33" s="5">
        <v>1603</v>
      </c>
      <c r="AU33" s="5">
        <v>1158</v>
      </c>
      <c r="AV33" s="5">
        <v>1936</v>
      </c>
      <c r="AW33" s="5">
        <v>1526</v>
      </c>
      <c r="AX33" s="5">
        <v>713</v>
      </c>
      <c r="AY33" s="5">
        <v>1061</v>
      </c>
      <c r="AZ33" s="5">
        <v>1016</v>
      </c>
      <c r="BA33" s="5">
        <v>1201</v>
      </c>
      <c r="BB33" s="5"/>
    </row>
    <row r="34" spans="34:54" x14ac:dyDescent="0.25">
      <c r="AH34" s="52" t="s">
        <v>21</v>
      </c>
      <c r="AI34" s="5">
        <v>1187</v>
      </c>
      <c r="AJ34" s="5">
        <v>3650</v>
      </c>
      <c r="AK34" s="5">
        <v>3451</v>
      </c>
      <c r="AL34" s="5">
        <v>2341</v>
      </c>
      <c r="AM34" s="5">
        <v>2646</v>
      </c>
      <c r="AN34" s="5">
        <v>2271</v>
      </c>
      <c r="AO34" s="5">
        <v>2086</v>
      </c>
      <c r="AP34" s="5">
        <v>2360</v>
      </c>
      <c r="AQ34" s="5">
        <v>2017</v>
      </c>
      <c r="AR34" s="5">
        <v>1762</v>
      </c>
      <c r="AS34" s="5">
        <v>1700</v>
      </c>
      <c r="AT34" s="5">
        <v>2833</v>
      </c>
      <c r="AU34" s="5">
        <v>3697</v>
      </c>
      <c r="AV34" s="5">
        <v>3203</v>
      </c>
      <c r="AW34" s="5">
        <v>1856</v>
      </c>
      <c r="AX34" s="5">
        <v>1199</v>
      </c>
      <c r="AY34" s="5">
        <v>1067</v>
      </c>
      <c r="AZ34" s="5">
        <v>1048</v>
      </c>
      <c r="BA34" s="5">
        <v>1174</v>
      </c>
      <c r="BB34" s="5"/>
    </row>
    <row r="35" spans="34:54" x14ac:dyDescent="0.25">
      <c r="AH35" s="52" t="s">
        <v>259</v>
      </c>
      <c r="AI35" s="5">
        <v>386</v>
      </c>
      <c r="AJ35" s="5">
        <v>750</v>
      </c>
      <c r="AK35" s="5">
        <v>600</v>
      </c>
      <c r="AL35" s="5">
        <v>490</v>
      </c>
      <c r="AM35" s="5">
        <v>332</v>
      </c>
      <c r="AN35" s="5">
        <v>690</v>
      </c>
      <c r="AO35" s="5">
        <v>500</v>
      </c>
      <c r="AP35" s="5">
        <v>438</v>
      </c>
      <c r="AQ35" s="5">
        <v>497</v>
      </c>
      <c r="AR35" s="5">
        <v>687</v>
      </c>
      <c r="AS35" s="5">
        <v>683</v>
      </c>
      <c r="AT35" s="5">
        <v>509</v>
      </c>
      <c r="AU35" s="5">
        <v>336</v>
      </c>
      <c r="AV35" s="5">
        <v>622</v>
      </c>
      <c r="AW35" s="5">
        <v>1050</v>
      </c>
      <c r="AX35" s="5">
        <v>524</v>
      </c>
      <c r="AY35" s="5">
        <v>793</v>
      </c>
      <c r="AZ35" s="5">
        <v>880</v>
      </c>
      <c r="BA35" s="5">
        <v>1159</v>
      </c>
      <c r="BB35" s="5"/>
    </row>
    <row r="36" spans="34:54" x14ac:dyDescent="0.25">
      <c r="AH36" s="52" t="s">
        <v>109</v>
      </c>
      <c r="AI36" s="5">
        <v>4402</v>
      </c>
      <c r="AJ36" s="5">
        <v>17282</v>
      </c>
      <c r="AK36" s="5">
        <v>14401</v>
      </c>
      <c r="AL36" s="5">
        <v>7805</v>
      </c>
      <c r="AM36" s="5">
        <v>5186</v>
      </c>
      <c r="AN36" s="5">
        <v>4467</v>
      </c>
      <c r="AO36" s="5">
        <v>3602</v>
      </c>
      <c r="AP36" s="5">
        <v>3204</v>
      </c>
      <c r="AQ36" s="5">
        <v>3039</v>
      </c>
      <c r="AR36" s="5">
        <v>3182</v>
      </c>
      <c r="AS36" s="5">
        <v>2763</v>
      </c>
      <c r="AT36" s="5">
        <v>2760</v>
      </c>
      <c r="AU36" s="5">
        <v>2359</v>
      </c>
      <c r="AV36" s="5">
        <v>2517</v>
      </c>
      <c r="AW36" s="5">
        <v>1857</v>
      </c>
      <c r="AX36" s="5">
        <v>691</v>
      </c>
      <c r="AY36" s="5">
        <v>843</v>
      </c>
      <c r="AZ36" s="5">
        <v>989</v>
      </c>
      <c r="BA36" s="5">
        <v>1061</v>
      </c>
      <c r="BB36" s="5"/>
    </row>
    <row r="37" spans="34:54" x14ac:dyDescent="0.25">
      <c r="AH37" s="52" t="s">
        <v>173</v>
      </c>
      <c r="AI37" s="5">
        <v>133</v>
      </c>
      <c r="AJ37" s="5">
        <v>297</v>
      </c>
      <c r="AK37" s="5">
        <v>265</v>
      </c>
      <c r="AL37" s="5">
        <v>301</v>
      </c>
      <c r="AM37" s="5">
        <v>237</v>
      </c>
      <c r="AN37" s="5">
        <v>336</v>
      </c>
      <c r="AO37" s="5">
        <v>390</v>
      </c>
      <c r="AP37" s="5">
        <v>670</v>
      </c>
      <c r="AQ37" s="5">
        <v>1661</v>
      </c>
      <c r="AR37" s="5">
        <v>2721</v>
      </c>
      <c r="AS37" s="5">
        <v>1724</v>
      </c>
      <c r="AT37" s="5">
        <v>1641</v>
      </c>
      <c r="AU37" s="5">
        <v>1032</v>
      </c>
      <c r="AV37" s="5">
        <v>1439</v>
      </c>
      <c r="AW37" s="5">
        <v>1541</v>
      </c>
      <c r="AX37" s="5">
        <v>658</v>
      </c>
      <c r="AY37" s="5">
        <v>969</v>
      </c>
      <c r="AZ37" s="5">
        <v>1038</v>
      </c>
      <c r="BA37" s="5">
        <v>973</v>
      </c>
      <c r="BB37" s="5"/>
    </row>
    <row r="38" spans="34:54" x14ac:dyDescent="0.25">
      <c r="AH38" s="53" t="s">
        <v>147</v>
      </c>
      <c r="AI38" s="5">
        <v>20</v>
      </c>
      <c r="AJ38" s="5">
        <v>68</v>
      </c>
      <c r="AK38" s="5">
        <v>75</v>
      </c>
      <c r="AL38" s="5">
        <v>68</v>
      </c>
      <c r="AM38" s="5">
        <v>79</v>
      </c>
      <c r="AN38" s="5">
        <v>173</v>
      </c>
      <c r="AO38" s="5">
        <v>162</v>
      </c>
      <c r="AP38" s="5">
        <v>144</v>
      </c>
      <c r="AQ38" s="5">
        <v>229</v>
      </c>
      <c r="AR38" s="5">
        <v>278</v>
      </c>
      <c r="AS38" s="5">
        <v>233</v>
      </c>
      <c r="AT38" s="5">
        <v>291</v>
      </c>
      <c r="AU38" s="5">
        <v>228</v>
      </c>
      <c r="AV38" s="5">
        <v>757</v>
      </c>
      <c r="AW38" s="5">
        <v>941</v>
      </c>
      <c r="AX38" s="5">
        <v>416</v>
      </c>
      <c r="AY38" s="5">
        <v>635</v>
      </c>
      <c r="AZ38" s="5">
        <v>681</v>
      </c>
      <c r="BA38" s="5">
        <v>972</v>
      </c>
      <c r="BB38" s="5"/>
    </row>
    <row r="39" spans="34:54" x14ac:dyDescent="0.25">
      <c r="AH39" s="53" t="s">
        <v>41</v>
      </c>
      <c r="AI39" s="5">
        <v>44</v>
      </c>
      <c r="AJ39" s="5">
        <v>98</v>
      </c>
      <c r="AK39" s="5">
        <v>137</v>
      </c>
      <c r="AL39" s="5">
        <v>141</v>
      </c>
      <c r="AM39" s="5">
        <v>118</v>
      </c>
      <c r="AN39" s="5">
        <v>164</v>
      </c>
      <c r="AO39" s="5">
        <v>154</v>
      </c>
      <c r="AP39" s="5">
        <v>113</v>
      </c>
      <c r="AQ39" s="5">
        <v>236</v>
      </c>
      <c r="AR39" s="5">
        <v>251</v>
      </c>
      <c r="AS39" s="5">
        <v>298</v>
      </c>
      <c r="AT39" s="5">
        <v>322</v>
      </c>
      <c r="AU39" s="5">
        <v>184</v>
      </c>
      <c r="AV39" s="5">
        <v>397</v>
      </c>
      <c r="AW39" s="5">
        <v>612</v>
      </c>
      <c r="AX39" s="5">
        <v>377</v>
      </c>
      <c r="AY39" s="5">
        <v>546</v>
      </c>
      <c r="AZ39" s="5">
        <v>655</v>
      </c>
      <c r="BA39" s="5">
        <v>930</v>
      </c>
      <c r="BB39" s="5"/>
    </row>
    <row r="40" spans="34:54" x14ac:dyDescent="0.25">
      <c r="AH40" s="50" t="s">
        <v>39</v>
      </c>
      <c r="AI40" s="154">
        <v>20</v>
      </c>
      <c r="AJ40" s="154">
        <v>58</v>
      </c>
      <c r="AK40" s="154">
        <v>119</v>
      </c>
      <c r="AL40" s="154">
        <v>151</v>
      </c>
      <c r="AM40" s="154">
        <v>126</v>
      </c>
      <c r="AN40" s="154">
        <v>143</v>
      </c>
      <c r="AO40" s="154">
        <v>289</v>
      </c>
      <c r="AP40" s="154">
        <v>324</v>
      </c>
      <c r="AQ40" s="154">
        <v>310</v>
      </c>
      <c r="AR40" s="154">
        <v>520</v>
      </c>
      <c r="AS40" s="154">
        <v>356</v>
      </c>
      <c r="AT40" s="154">
        <v>370</v>
      </c>
      <c r="AU40" s="154">
        <v>174</v>
      </c>
      <c r="AV40" s="154">
        <v>260</v>
      </c>
      <c r="AW40" s="154">
        <v>283</v>
      </c>
      <c r="AX40" s="154">
        <v>194</v>
      </c>
      <c r="AY40" s="154">
        <v>326</v>
      </c>
      <c r="AZ40" s="154">
        <v>534</v>
      </c>
      <c r="BA40" s="154">
        <v>875</v>
      </c>
      <c r="BB40" s="154"/>
    </row>
    <row r="41" spans="34:54" x14ac:dyDescent="0.25">
      <c r="AH41" s="52" t="s">
        <v>52</v>
      </c>
      <c r="AI41" s="190">
        <v>85</v>
      </c>
      <c r="AJ41" s="190">
        <v>164</v>
      </c>
      <c r="AK41" s="190">
        <v>189</v>
      </c>
      <c r="AL41" s="190">
        <v>236</v>
      </c>
      <c r="AM41" s="190">
        <v>214</v>
      </c>
      <c r="AN41" s="190">
        <v>266</v>
      </c>
      <c r="AO41" s="190">
        <v>242</v>
      </c>
      <c r="AP41" s="190">
        <v>250</v>
      </c>
      <c r="AQ41" s="190">
        <v>317</v>
      </c>
      <c r="AR41" s="190">
        <v>463</v>
      </c>
      <c r="AS41" s="190">
        <v>401</v>
      </c>
      <c r="AT41" s="190">
        <v>490</v>
      </c>
      <c r="AU41" s="190">
        <v>600</v>
      </c>
      <c r="AV41" s="190">
        <v>924</v>
      </c>
      <c r="AW41" s="190">
        <v>915</v>
      </c>
      <c r="AX41" s="190">
        <v>546</v>
      </c>
      <c r="AY41" s="190">
        <v>738</v>
      </c>
      <c r="AZ41" s="190">
        <v>845</v>
      </c>
      <c r="BA41" s="190">
        <v>872</v>
      </c>
      <c r="BB41" s="190"/>
    </row>
    <row r="42" spans="34:54" x14ac:dyDescent="0.25">
      <c r="AH42" s="52" t="s">
        <v>8</v>
      </c>
      <c r="AI42" s="190">
        <v>363</v>
      </c>
      <c r="AJ42" s="190">
        <v>948</v>
      </c>
      <c r="AK42" s="190">
        <v>1025</v>
      </c>
      <c r="AL42" s="190">
        <v>856</v>
      </c>
      <c r="AM42" s="190">
        <v>698</v>
      </c>
      <c r="AN42" s="190">
        <v>780</v>
      </c>
      <c r="AO42" s="190">
        <v>772</v>
      </c>
      <c r="AP42" s="190">
        <v>820</v>
      </c>
      <c r="AQ42" s="190">
        <v>836</v>
      </c>
      <c r="AR42" s="190">
        <v>838</v>
      </c>
      <c r="AS42" s="190">
        <v>792</v>
      </c>
      <c r="AT42" s="190">
        <v>717</v>
      </c>
      <c r="AU42" s="190">
        <v>638</v>
      </c>
      <c r="AV42" s="190">
        <v>903</v>
      </c>
      <c r="AW42" s="190">
        <v>973</v>
      </c>
      <c r="AX42" s="190">
        <v>586</v>
      </c>
      <c r="AY42" s="190">
        <v>647</v>
      </c>
      <c r="AZ42" s="190">
        <v>673</v>
      </c>
      <c r="BA42" s="190">
        <v>795</v>
      </c>
      <c r="BB42" s="190"/>
    </row>
    <row r="43" spans="34:54" x14ac:dyDescent="0.25">
      <c r="AH43" s="52" t="s">
        <v>6</v>
      </c>
      <c r="AI43" s="155">
        <v>137</v>
      </c>
      <c r="AJ43" s="155">
        <v>281</v>
      </c>
      <c r="AK43" s="155">
        <v>321</v>
      </c>
      <c r="AL43" s="155">
        <v>229</v>
      </c>
      <c r="AM43" s="155">
        <v>299</v>
      </c>
      <c r="AN43" s="155">
        <v>269</v>
      </c>
      <c r="AO43" s="155">
        <v>276</v>
      </c>
      <c r="AP43" s="155">
        <v>242</v>
      </c>
      <c r="AQ43" s="155">
        <v>262</v>
      </c>
      <c r="AR43" s="155">
        <v>282</v>
      </c>
      <c r="AS43" s="155">
        <v>185</v>
      </c>
      <c r="AT43" s="155">
        <v>232</v>
      </c>
      <c r="AU43" s="155">
        <v>245</v>
      </c>
      <c r="AV43" s="155">
        <v>410</v>
      </c>
      <c r="AW43" s="155">
        <v>379</v>
      </c>
      <c r="AX43" s="155">
        <v>266</v>
      </c>
      <c r="AY43" s="155">
        <v>443</v>
      </c>
      <c r="AZ43" s="155">
        <v>513</v>
      </c>
      <c r="BA43" s="155">
        <v>717</v>
      </c>
      <c r="BB43" s="155"/>
    </row>
    <row r="44" spans="34:54" x14ac:dyDescent="0.25">
      <c r="AH44" s="53" t="s">
        <v>38</v>
      </c>
      <c r="AI44" s="5">
        <v>19</v>
      </c>
      <c r="AJ44" s="5">
        <v>62</v>
      </c>
      <c r="AK44" s="5">
        <v>77</v>
      </c>
      <c r="AL44" s="5">
        <v>151</v>
      </c>
      <c r="AM44" s="5">
        <v>176</v>
      </c>
      <c r="AN44" s="5">
        <v>366</v>
      </c>
      <c r="AO44" s="5">
        <v>253</v>
      </c>
      <c r="AP44" s="5">
        <v>206</v>
      </c>
      <c r="AQ44" s="5">
        <v>197</v>
      </c>
      <c r="AR44" s="5">
        <v>291</v>
      </c>
      <c r="AS44" s="5">
        <v>274</v>
      </c>
      <c r="AT44" s="5">
        <v>374</v>
      </c>
      <c r="AU44" s="5">
        <v>277</v>
      </c>
      <c r="AV44" s="5">
        <v>360</v>
      </c>
      <c r="AW44" s="5">
        <v>583</v>
      </c>
      <c r="AX44" s="5">
        <v>361</v>
      </c>
      <c r="AY44" s="5">
        <v>796</v>
      </c>
      <c r="AZ44" s="5">
        <v>868</v>
      </c>
      <c r="BA44" s="5">
        <v>677</v>
      </c>
      <c r="BB44" s="5"/>
    </row>
    <row r="45" spans="34:54" x14ac:dyDescent="0.25">
      <c r="AH45" s="52" t="s">
        <v>3</v>
      </c>
      <c r="AI45" s="5">
        <v>80</v>
      </c>
      <c r="AJ45" s="5">
        <v>128</v>
      </c>
      <c r="AK45" s="5">
        <v>99</v>
      </c>
      <c r="AL45" s="5">
        <v>129</v>
      </c>
      <c r="AM45" s="5">
        <v>95</v>
      </c>
      <c r="AN45" s="5">
        <v>183</v>
      </c>
      <c r="AO45" s="5">
        <v>170</v>
      </c>
      <c r="AP45" s="5">
        <v>193</v>
      </c>
      <c r="AQ45" s="5">
        <v>185</v>
      </c>
      <c r="AR45" s="5">
        <v>188</v>
      </c>
      <c r="AS45" s="5">
        <v>213</v>
      </c>
      <c r="AT45" s="5">
        <v>208</v>
      </c>
      <c r="AU45" s="5">
        <v>185</v>
      </c>
      <c r="AV45" s="5">
        <v>338</v>
      </c>
      <c r="AW45" s="5">
        <v>514</v>
      </c>
      <c r="AX45" s="5">
        <v>326</v>
      </c>
      <c r="AY45" s="5">
        <v>526</v>
      </c>
      <c r="AZ45" s="5">
        <v>579</v>
      </c>
      <c r="BA45" s="5">
        <v>655</v>
      </c>
      <c r="BB45" s="5"/>
    </row>
    <row r="46" spans="34:54" x14ac:dyDescent="0.25">
      <c r="AH46" s="52"/>
      <c r="AI46" s="17"/>
      <c r="AJ46" s="12"/>
      <c r="AK46" s="12"/>
      <c r="AL46" s="12"/>
      <c r="AM46" s="12"/>
      <c r="AN46" s="12"/>
      <c r="AO46" s="12"/>
      <c r="AP46" s="12"/>
      <c r="AQ46" s="12"/>
      <c r="AR46" s="11"/>
      <c r="AS46" s="12"/>
      <c r="AT46" s="12"/>
      <c r="AU46" s="12"/>
      <c r="AV46" s="12"/>
      <c r="AW46" s="12"/>
      <c r="AX46" s="12"/>
      <c r="AY46" s="12"/>
      <c r="AZ46" s="100"/>
      <c r="BA46" s="100"/>
      <c r="BB46" s="100"/>
    </row>
    <row r="47" spans="34:54" x14ac:dyDescent="0.25">
      <c r="AH47" s="133" t="s">
        <v>339</v>
      </c>
      <c r="BB47" s="100"/>
    </row>
    <row r="48" spans="34:54" x14ac:dyDescent="0.25">
      <c r="AI48" s="16">
        <v>1999</v>
      </c>
      <c r="AJ48" s="16">
        <v>2000</v>
      </c>
      <c r="AK48" s="16">
        <v>2001</v>
      </c>
      <c r="AL48" s="16">
        <v>2002</v>
      </c>
      <c r="AM48" s="16">
        <v>2003</v>
      </c>
      <c r="AN48" s="16">
        <v>2004</v>
      </c>
      <c r="AO48" s="16">
        <v>2005</v>
      </c>
      <c r="AP48" s="16">
        <v>2006</v>
      </c>
      <c r="AQ48" s="16">
        <v>2007</v>
      </c>
      <c r="AR48" s="16">
        <v>2008</v>
      </c>
      <c r="AS48" s="16">
        <v>2009</v>
      </c>
      <c r="AT48" s="16">
        <v>2010</v>
      </c>
      <c r="AU48" s="16">
        <v>2011</v>
      </c>
      <c r="AV48" s="16">
        <v>2012</v>
      </c>
      <c r="AW48" s="16">
        <v>2013</v>
      </c>
      <c r="AX48" s="16">
        <v>2014</v>
      </c>
      <c r="AY48" s="16">
        <v>2015</v>
      </c>
      <c r="AZ48" s="16">
        <v>2016</v>
      </c>
      <c r="BA48" s="16">
        <v>2017</v>
      </c>
      <c r="BB48" s="100"/>
    </row>
    <row r="49" spans="34:54" x14ac:dyDescent="0.25">
      <c r="AH49" s="52" t="s">
        <v>21</v>
      </c>
      <c r="AI49" s="5">
        <v>-1177</v>
      </c>
      <c r="AJ49" s="5">
        <v>-1045</v>
      </c>
      <c r="AK49" s="5">
        <v>-1343</v>
      </c>
      <c r="AL49" s="5">
        <v>-1430</v>
      </c>
      <c r="AM49" s="5">
        <v>-1354</v>
      </c>
      <c r="AN49" s="5">
        <v>-1735</v>
      </c>
      <c r="AO49" s="5">
        <v>-1431</v>
      </c>
      <c r="AP49" s="5">
        <v>-1220</v>
      </c>
      <c r="AQ49" s="5">
        <v>-874</v>
      </c>
      <c r="AR49" s="5">
        <v>-309</v>
      </c>
      <c r="AS49" s="5">
        <v>-3</v>
      </c>
      <c r="AT49" s="5">
        <v>406</v>
      </c>
      <c r="AU49" s="5">
        <v>598</v>
      </c>
      <c r="AV49" s="5">
        <v>902</v>
      </c>
      <c r="AW49" s="5">
        <v>1009</v>
      </c>
      <c r="AX49" s="5">
        <v>1597</v>
      </c>
      <c r="AY49" s="5">
        <v>1317</v>
      </c>
      <c r="AZ49" s="5">
        <v>547</v>
      </c>
      <c r="BA49" s="5">
        <v>511</v>
      </c>
      <c r="BB49" s="19">
        <v>-5034</v>
      </c>
    </row>
    <row r="50" spans="34:54" x14ac:dyDescent="0.25">
      <c r="AH50" s="52" t="s">
        <v>5</v>
      </c>
      <c r="AI50" s="5">
        <v>-59</v>
      </c>
      <c r="AJ50" s="5">
        <v>36</v>
      </c>
      <c r="AK50" s="5">
        <v>84</v>
      </c>
      <c r="AL50" s="5">
        <v>23</v>
      </c>
      <c r="AM50" s="5">
        <v>28</v>
      </c>
      <c r="AN50" s="5">
        <v>-115</v>
      </c>
      <c r="AO50" s="5">
        <v>13</v>
      </c>
      <c r="AP50" s="5">
        <v>-107</v>
      </c>
      <c r="AQ50" s="5">
        <v>-7</v>
      </c>
      <c r="AR50" s="5">
        <v>-55</v>
      </c>
      <c r="AS50" s="5">
        <v>-89</v>
      </c>
      <c r="AT50" s="5">
        <v>-76</v>
      </c>
      <c r="AU50" s="5">
        <v>-25</v>
      </c>
      <c r="AV50" s="5">
        <v>-30</v>
      </c>
      <c r="AW50" s="5">
        <v>-59</v>
      </c>
      <c r="AX50" s="5">
        <v>-9</v>
      </c>
      <c r="AY50" s="5">
        <v>-19</v>
      </c>
      <c r="AZ50" s="5">
        <v>54</v>
      </c>
      <c r="BA50" s="5">
        <v>-32.5</v>
      </c>
      <c r="BB50" s="19">
        <v>-444.5</v>
      </c>
    </row>
    <row r="51" spans="34:54" x14ac:dyDescent="0.25">
      <c r="AH51" s="52" t="s">
        <v>9</v>
      </c>
      <c r="AI51" s="5">
        <v>341</v>
      </c>
      <c r="AJ51" s="5">
        <v>596</v>
      </c>
      <c r="AK51" s="5">
        <v>37</v>
      </c>
      <c r="AL51" s="5">
        <v>85</v>
      </c>
      <c r="AM51" s="5">
        <v>62</v>
      </c>
      <c r="AN51" s="5">
        <v>-73</v>
      </c>
      <c r="AO51" s="5">
        <v>-179</v>
      </c>
      <c r="AP51" s="5">
        <v>-417</v>
      </c>
      <c r="AQ51" s="5">
        <v>101</v>
      </c>
      <c r="AR51" s="5">
        <v>473</v>
      </c>
      <c r="AS51" s="5">
        <v>-312</v>
      </c>
      <c r="AT51" s="5">
        <v>42</v>
      </c>
      <c r="AU51" s="5">
        <v>-32</v>
      </c>
      <c r="AV51" s="5">
        <v>-183</v>
      </c>
      <c r="AW51" s="5">
        <v>-265</v>
      </c>
      <c r="AX51" s="5">
        <v>-53</v>
      </c>
      <c r="AY51" s="5">
        <v>-189</v>
      </c>
      <c r="AZ51" s="5">
        <v>-203</v>
      </c>
      <c r="BA51" s="5">
        <v>-165</v>
      </c>
      <c r="BB51" s="19">
        <v>-334</v>
      </c>
    </row>
    <row r="52" spans="34:54" x14ac:dyDescent="0.25">
      <c r="AH52" s="52" t="s">
        <v>248</v>
      </c>
      <c r="AI52" s="5">
        <v>30</v>
      </c>
      <c r="AJ52" s="5">
        <v>-1</v>
      </c>
      <c r="AK52" s="5">
        <v>-25</v>
      </c>
      <c r="AL52" s="5">
        <v>-4</v>
      </c>
      <c r="AM52" s="5">
        <v>-22</v>
      </c>
      <c r="AN52" s="5">
        <v>-47</v>
      </c>
      <c r="AO52" s="5">
        <v>1</v>
      </c>
      <c r="AP52" s="5">
        <v>-14</v>
      </c>
      <c r="AQ52" s="5">
        <v>-7</v>
      </c>
      <c r="AR52" s="5">
        <v>-64</v>
      </c>
      <c r="AS52" s="5">
        <v>-6</v>
      </c>
      <c r="AT52" s="5">
        <v>-12</v>
      </c>
      <c r="AU52" s="5">
        <v>-22</v>
      </c>
      <c r="AV52" s="5">
        <v>-10</v>
      </c>
      <c r="AW52" s="5">
        <v>-8</v>
      </c>
      <c r="AX52" s="5">
        <v>-8</v>
      </c>
      <c r="AY52" s="5">
        <v>6</v>
      </c>
      <c r="AZ52" s="5">
        <v>6</v>
      </c>
      <c r="BA52" s="5">
        <v>-7</v>
      </c>
      <c r="BB52" s="19">
        <v>-214</v>
      </c>
    </row>
    <row r="53" spans="34:54" x14ac:dyDescent="0.25">
      <c r="AH53" s="52" t="s">
        <v>19</v>
      </c>
      <c r="AI53" s="5">
        <v>122</v>
      </c>
      <c r="AJ53" s="5">
        <v>107</v>
      </c>
      <c r="AK53" s="5">
        <v>-106</v>
      </c>
      <c r="AL53" s="5">
        <v>128</v>
      </c>
      <c r="AM53" s="5">
        <v>39</v>
      </c>
      <c r="AN53" s="5">
        <v>-18</v>
      </c>
      <c r="AO53" s="5">
        <v>-36</v>
      </c>
      <c r="AP53" s="5">
        <v>-12</v>
      </c>
      <c r="AQ53" s="5">
        <v>50</v>
      </c>
      <c r="AR53" s="5">
        <v>104</v>
      </c>
      <c r="AS53" s="5">
        <v>-52</v>
      </c>
      <c r="AT53" s="5">
        <v>-43</v>
      </c>
      <c r="AU53" s="5">
        <v>0</v>
      </c>
      <c r="AV53" s="5">
        <v>-90</v>
      </c>
      <c r="AW53" s="5">
        <v>-136</v>
      </c>
      <c r="AX53" s="5">
        <v>-179</v>
      </c>
      <c r="AY53" s="5">
        <v>-22</v>
      </c>
      <c r="AZ53" s="5">
        <v>-19</v>
      </c>
      <c r="BA53" s="5">
        <v>-44</v>
      </c>
      <c r="BB53" s="19">
        <v>-207</v>
      </c>
    </row>
    <row r="56" spans="34:54" x14ac:dyDescent="0.25">
      <c r="AH56" s="133" t="s">
        <v>340</v>
      </c>
    </row>
    <row r="57" spans="34:54" x14ac:dyDescent="0.25">
      <c r="AH57" s="15"/>
      <c r="AI57" s="16">
        <v>1999</v>
      </c>
      <c r="AJ57" s="16">
        <v>2000</v>
      </c>
      <c r="AK57" s="16">
        <v>2001</v>
      </c>
      <c r="AL57" s="16">
        <v>2002</v>
      </c>
      <c r="AM57" s="16">
        <v>2003</v>
      </c>
      <c r="AN57" s="16">
        <v>2004</v>
      </c>
      <c r="AO57" s="16">
        <v>2005</v>
      </c>
      <c r="AP57" s="16">
        <v>2006</v>
      </c>
      <c r="AQ57" s="16">
        <v>2007</v>
      </c>
      <c r="AR57" s="16">
        <v>2008</v>
      </c>
      <c r="AS57" s="16">
        <v>2009</v>
      </c>
      <c r="AT57" s="16">
        <v>2010</v>
      </c>
      <c r="AU57" s="16">
        <v>2011</v>
      </c>
      <c r="AV57" s="16">
        <v>2012</v>
      </c>
      <c r="AW57" s="16">
        <v>2013</v>
      </c>
      <c r="AX57" s="16">
        <v>2014</v>
      </c>
      <c r="AY57" s="16">
        <v>2015</v>
      </c>
      <c r="AZ57" s="16">
        <v>2016</v>
      </c>
      <c r="BA57" s="16">
        <v>2017</v>
      </c>
      <c r="BB57" s="16" t="s">
        <v>307</v>
      </c>
    </row>
    <row r="58" spans="34:54" x14ac:dyDescent="0.25">
      <c r="AH58" s="1" t="s">
        <v>336</v>
      </c>
      <c r="AI58" s="12">
        <v>1776</v>
      </c>
      <c r="AJ58" s="12">
        <v>1623</v>
      </c>
      <c r="AK58" s="12">
        <v>4410</v>
      </c>
      <c r="AL58" s="12">
        <v>3090</v>
      </c>
      <c r="AM58" s="12">
        <v>1957</v>
      </c>
      <c r="AN58" s="12">
        <v>1797</v>
      </c>
      <c r="AO58" s="12">
        <v>2188</v>
      </c>
      <c r="AP58" s="12">
        <v>2602</v>
      </c>
      <c r="AQ58" s="12">
        <v>2585</v>
      </c>
      <c r="AR58" s="12">
        <v>2478</v>
      </c>
      <c r="AS58" s="12">
        <v>2778</v>
      </c>
      <c r="AT58" s="12">
        <v>3194</v>
      </c>
      <c r="AU58" s="12">
        <v>2025</v>
      </c>
      <c r="AV58" s="12">
        <v>1426</v>
      </c>
      <c r="AW58" s="12">
        <v>1591</v>
      </c>
      <c r="AX58" s="12">
        <v>1269</v>
      </c>
      <c r="AY58" s="12">
        <v>1545</v>
      </c>
      <c r="AZ58" s="12">
        <v>1189</v>
      </c>
      <c r="BA58" s="12">
        <v>1355</v>
      </c>
      <c r="BB58" s="12">
        <f>SUM(AI58:BA58)</f>
        <v>40878</v>
      </c>
    </row>
    <row r="59" spans="34:54" x14ac:dyDescent="0.25">
      <c r="AH59" s="1" t="s">
        <v>145</v>
      </c>
      <c r="AI59" s="12">
        <v>141</v>
      </c>
      <c r="AJ59" s="12">
        <v>108</v>
      </c>
      <c r="AK59" s="12">
        <v>225</v>
      </c>
      <c r="AL59" s="12">
        <v>189</v>
      </c>
      <c r="AM59" s="12">
        <v>153</v>
      </c>
      <c r="AN59" s="12">
        <v>303</v>
      </c>
      <c r="AO59" s="12">
        <v>415</v>
      </c>
      <c r="AP59" s="12">
        <v>358</v>
      </c>
      <c r="AQ59" s="12">
        <v>312</v>
      </c>
      <c r="AR59" s="12">
        <v>333</v>
      </c>
      <c r="AS59" s="12">
        <v>414</v>
      </c>
      <c r="AT59" s="12">
        <v>588</v>
      </c>
      <c r="AU59" s="12">
        <v>321</v>
      </c>
      <c r="AV59" s="12">
        <v>537</v>
      </c>
      <c r="AW59" s="12">
        <v>1634</v>
      </c>
      <c r="AX59" s="12">
        <v>1742</v>
      </c>
      <c r="AY59" s="12">
        <v>4843</v>
      </c>
      <c r="AZ59" s="12">
        <v>9349</v>
      </c>
      <c r="BA59" s="12">
        <v>6274</v>
      </c>
      <c r="BB59" s="12">
        <f>SUM(AI59:BA59)</f>
        <v>28239</v>
      </c>
    </row>
    <row r="60" spans="34:54" x14ac:dyDescent="0.25">
      <c r="AH60" s="2" t="s">
        <v>173</v>
      </c>
      <c r="AI60" s="12">
        <v>331</v>
      </c>
      <c r="AJ60" s="12">
        <v>394</v>
      </c>
      <c r="AK60" s="12">
        <v>627</v>
      </c>
      <c r="AL60" s="12">
        <v>715</v>
      </c>
      <c r="AM60" s="12">
        <v>613</v>
      </c>
      <c r="AN60" s="12">
        <v>1698</v>
      </c>
      <c r="AO60" s="12">
        <v>4573</v>
      </c>
      <c r="AP60" s="12">
        <v>3345</v>
      </c>
      <c r="AQ60" s="12">
        <v>2129</v>
      </c>
      <c r="AR60" s="12">
        <v>1994</v>
      </c>
      <c r="AS60" s="12">
        <v>2749</v>
      </c>
      <c r="AT60" s="12">
        <v>3010</v>
      </c>
      <c r="AU60" s="12">
        <v>1762</v>
      </c>
      <c r="AV60" s="12">
        <v>553</v>
      </c>
      <c r="AW60" s="12">
        <v>200</v>
      </c>
      <c r="AX60" s="12">
        <v>581</v>
      </c>
      <c r="AY60" s="12">
        <v>1028</v>
      </c>
      <c r="AZ60" s="12">
        <v>809</v>
      </c>
      <c r="BA60" s="12">
        <v>849</v>
      </c>
      <c r="BB60" s="12">
        <f>SUM(AI60:BA60)</f>
        <v>27960</v>
      </c>
    </row>
    <row r="61" spans="34:54" x14ac:dyDescent="0.25">
      <c r="AH61" s="1" t="s">
        <v>39</v>
      </c>
      <c r="AI61" s="12">
        <v>119</v>
      </c>
      <c r="AJ61" s="12">
        <v>129</v>
      </c>
      <c r="AK61" s="12">
        <v>312</v>
      </c>
      <c r="AL61" s="12">
        <v>91</v>
      </c>
      <c r="AM61" s="12">
        <v>686</v>
      </c>
      <c r="AN61" s="12">
        <v>786</v>
      </c>
      <c r="AO61" s="12">
        <v>338</v>
      </c>
      <c r="AP61" s="12">
        <v>462</v>
      </c>
      <c r="AQ61" s="12">
        <v>350</v>
      </c>
      <c r="AR61" s="12">
        <v>447</v>
      </c>
      <c r="AS61" s="12">
        <v>509</v>
      </c>
      <c r="AT61" s="12">
        <v>1079</v>
      </c>
      <c r="AU61" s="12">
        <v>1214</v>
      </c>
      <c r="AV61" s="12">
        <v>1560</v>
      </c>
      <c r="AW61" s="12">
        <v>1749</v>
      </c>
      <c r="AX61" s="12">
        <v>1659</v>
      </c>
      <c r="AY61" s="12">
        <v>1919</v>
      </c>
      <c r="AZ61" s="12">
        <v>2044</v>
      </c>
      <c r="BA61" s="12">
        <v>3824</v>
      </c>
      <c r="BB61" s="12">
        <f>SUM(AI61:BA61)</f>
        <v>19277</v>
      </c>
    </row>
    <row r="62" spans="34:54" x14ac:dyDescent="0.25">
      <c r="AH62" s="1" t="s">
        <v>41</v>
      </c>
      <c r="AI62" s="12">
        <v>115</v>
      </c>
      <c r="AJ62" s="12">
        <v>140</v>
      </c>
      <c r="AK62" s="12">
        <v>171</v>
      </c>
      <c r="AL62" s="12">
        <v>232</v>
      </c>
      <c r="AM62" s="12">
        <v>126</v>
      </c>
      <c r="AN62" s="12">
        <v>83</v>
      </c>
      <c r="AO62" s="12">
        <v>621</v>
      </c>
      <c r="AP62" s="12">
        <v>447</v>
      </c>
      <c r="AQ62" s="12">
        <v>775</v>
      </c>
      <c r="AR62" s="12">
        <v>945</v>
      </c>
      <c r="AS62" s="12">
        <v>1067</v>
      </c>
      <c r="AT62" s="12">
        <v>1272</v>
      </c>
      <c r="AU62" s="12">
        <v>1584</v>
      </c>
      <c r="AV62" s="12">
        <v>934</v>
      </c>
      <c r="AW62" s="12">
        <v>441</v>
      </c>
      <c r="AX62" s="12">
        <v>912</v>
      </c>
      <c r="AY62" s="12">
        <v>1438</v>
      </c>
      <c r="AZ62" s="12">
        <v>4042</v>
      </c>
      <c r="BA62" s="12">
        <v>2574</v>
      </c>
      <c r="BB62" s="12">
        <v>17919</v>
      </c>
    </row>
    <row r="63" spans="34:54" x14ac:dyDescent="0.25">
      <c r="AH63" s="1" t="s">
        <v>195</v>
      </c>
      <c r="AI63" s="12">
        <v>80</v>
      </c>
      <c r="AJ63" s="12">
        <v>63</v>
      </c>
      <c r="AK63" s="12">
        <v>297</v>
      </c>
      <c r="AL63" s="12">
        <v>198</v>
      </c>
      <c r="AM63" s="12">
        <v>158</v>
      </c>
      <c r="AN63" s="12">
        <v>149</v>
      </c>
      <c r="AO63" s="12">
        <v>132</v>
      </c>
      <c r="AP63" s="12">
        <v>164</v>
      </c>
      <c r="AQ63" s="12">
        <v>143</v>
      </c>
      <c r="AR63" s="12">
        <v>163</v>
      </c>
      <c r="AS63" s="12">
        <v>144</v>
      </c>
      <c r="AT63" s="12">
        <v>216</v>
      </c>
      <c r="AU63" s="12">
        <v>252</v>
      </c>
      <c r="AV63" s="12">
        <v>258</v>
      </c>
      <c r="AW63" s="12">
        <v>293</v>
      </c>
      <c r="AX63" s="12">
        <v>265</v>
      </c>
      <c r="AY63" s="12">
        <v>764</v>
      </c>
      <c r="AZ63" s="12">
        <v>1248</v>
      </c>
      <c r="BA63" s="12">
        <v>1138</v>
      </c>
      <c r="BB63" s="12">
        <f>SUM(AI63:BA63)</f>
        <v>6125</v>
      </c>
    </row>
    <row r="64" spans="34:54" x14ac:dyDescent="0.25">
      <c r="AH64" s="1" t="s">
        <v>116</v>
      </c>
      <c r="AI64" s="12">
        <v>3</v>
      </c>
      <c r="AJ64" s="12">
        <v>12</v>
      </c>
      <c r="AK64" s="12">
        <v>15</v>
      </c>
      <c r="AL64" s="12">
        <v>34</v>
      </c>
      <c r="AM64" s="12">
        <v>30</v>
      </c>
      <c r="AN64" s="12">
        <v>15</v>
      </c>
      <c r="AO64" s="12">
        <v>31</v>
      </c>
      <c r="AP64" s="12">
        <v>60</v>
      </c>
      <c r="AQ64" s="12">
        <v>55</v>
      </c>
      <c r="AR64" s="12">
        <v>33</v>
      </c>
      <c r="AS64" s="12">
        <v>55</v>
      </c>
      <c r="AT64" s="12">
        <v>105</v>
      </c>
      <c r="AU64" s="12">
        <v>111</v>
      </c>
      <c r="AV64" s="12">
        <v>82</v>
      </c>
      <c r="AW64" s="12">
        <v>16</v>
      </c>
      <c r="AX64" s="12">
        <v>67</v>
      </c>
      <c r="AY64" s="12">
        <v>109</v>
      </c>
      <c r="AZ64" s="12">
        <v>481</v>
      </c>
      <c r="BA64" s="12">
        <v>339</v>
      </c>
      <c r="BB64" s="12">
        <v>1653</v>
      </c>
    </row>
    <row r="65" spans="34:54" x14ac:dyDescent="0.25">
      <c r="AH65" s="1" t="s">
        <v>43</v>
      </c>
      <c r="AI65" s="12">
        <v>-3</v>
      </c>
      <c r="AJ65" s="12">
        <v>97</v>
      </c>
      <c r="AK65" s="12">
        <v>184</v>
      </c>
      <c r="AL65" s="12">
        <v>171</v>
      </c>
      <c r="AM65" s="12">
        <v>78</v>
      </c>
      <c r="AN65" s="12">
        <v>65</v>
      </c>
      <c r="AO65" s="12">
        <v>61</v>
      </c>
      <c r="AP65" s="12">
        <v>62</v>
      </c>
      <c r="AQ65" s="12">
        <v>61</v>
      </c>
      <c r="AR65" s="12">
        <v>54</v>
      </c>
      <c r="AS65" s="12">
        <v>68</v>
      </c>
      <c r="AT65" s="12">
        <v>45</v>
      </c>
      <c r="AU65" s="12">
        <v>79</v>
      </c>
      <c r="AV65" s="12">
        <v>8</v>
      </c>
      <c r="AW65" s="12">
        <v>-35</v>
      </c>
      <c r="AX65" s="12">
        <v>-21</v>
      </c>
      <c r="AY65" s="12">
        <v>-14</v>
      </c>
      <c r="AZ65" s="12">
        <v>-59</v>
      </c>
      <c r="BA65" s="12">
        <v>46.5</v>
      </c>
      <c r="BB65" s="12">
        <v>947.5</v>
      </c>
    </row>
    <row r="66" spans="34:54" x14ac:dyDescent="0.25">
      <c r="AH66" s="2" t="s">
        <v>307</v>
      </c>
      <c r="AI66" s="12">
        <f>SUM(AI58:AI65)</f>
        <v>2562</v>
      </c>
      <c r="AJ66" s="12">
        <f t="shared" ref="AJ66:BA66" si="0">SUM(AJ58:AJ65)</f>
        <v>2566</v>
      </c>
      <c r="AK66" s="12">
        <f t="shared" si="0"/>
        <v>6241</v>
      </c>
      <c r="AL66" s="12">
        <f t="shared" si="0"/>
        <v>4720</v>
      </c>
      <c r="AM66" s="12">
        <f t="shared" si="0"/>
        <v>3801</v>
      </c>
      <c r="AN66" s="12">
        <f t="shared" si="0"/>
        <v>4896</v>
      </c>
      <c r="AO66" s="12">
        <f t="shared" si="0"/>
        <v>8359</v>
      </c>
      <c r="AP66" s="12">
        <f t="shared" si="0"/>
        <v>7500</v>
      </c>
      <c r="AQ66" s="12">
        <f t="shared" si="0"/>
        <v>6410</v>
      </c>
      <c r="AR66" s="12">
        <f t="shared" si="0"/>
        <v>6447</v>
      </c>
      <c r="AS66" s="12">
        <f t="shared" si="0"/>
        <v>7784</v>
      </c>
      <c r="AT66" s="12">
        <f t="shared" si="0"/>
        <v>9509</v>
      </c>
      <c r="AU66" s="12">
        <f t="shared" si="0"/>
        <v>7348</v>
      </c>
      <c r="AV66" s="12">
        <f t="shared" si="0"/>
        <v>5358</v>
      </c>
      <c r="AW66" s="12">
        <f t="shared" si="0"/>
        <v>5889</v>
      </c>
      <c r="AX66" s="12">
        <f t="shared" si="0"/>
        <v>6474</v>
      </c>
      <c r="AY66" s="12">
        <f t="shared" si="0"/>
        <v>11632</v>
      </c>
      <c r="AZ66" s="12">
        <f t="shared" si="0"/>
        <v>19103</v>
      </c>
      <c r="BA66" s="12">
        <f t="shared" si="0"/>
        <v>16399.5</v>
      </c>
      <c r="BB66" s="12">
        <f>SUM(AI66:BA66)</f>
        <v>142998.5</v>
      </c>
    </row>
    <row r="67" spans="34:54" x14ac:dyDescent="0.25">
      <c r="AH67" s="199" t="s">
        <v>351</v>
      </c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</row>
    <row r="68" spans="34:54" x14ac:dyDescent="0.25">
      <c r="AH68" s="199"/>
      <c r="AI68" s="213">
        <v>1999</v>
      </c>
      <c r="AJ68" s="213">
        <v>2000</v>
      </c>
      <c r="AK68" s="213">
        <v>2001</v>
      </c>
      <c r="AL68" s="213">
        <v>2002</v>
      </c>
      <c r="AM68" s="213">
        <v>2003</v>
      </c>
      <c r="AN68" s="213">
        <v>2004</v>
      </c>
      <c r="AO68" s="213">
        <v>2005</v>
      </c>
      <c r="AP68" s="213">
        <v>2006</v>
      </c>
      <c r="AQ68" s="213">
        <v>2007</v>
      </c>
      <c r="AR68" s="213">
        <v>2008</v>
      </c>
      <c r="AS68" s="213">
        <v>2009</v>
      </c>
      <c r="AT68" s="213">
        <v>2010</v>
      </c>
      <c r="AU68" s="213">
        <v>2011</v>
      </c>
      <c r="AV68" s="213">
        <v>2012</v>
      </c>
      <c r="AW68" s="213">
        <v>2013</v>
      </c>
      <c r="AX68" s="213">
        <v>2014</v>
      </c>
      <c r="AY68" s="213">
        <v>2015</v>
      </c>
      <c r="AZ68" s="213">
        <v>2016</v>
      </c>
      <c r="BA68" s="213">
        <v>2017</v>
      </c>
      <c r="BB68" s="12"/>
    </row>
    <row r="69" spans="34:54" x14ac:dyDescent="0.25">
      <c r="AH69" s="52" t="s">
        <v>22</v>
      </c>
      <c r="AI69" s="5">
        <v>1784</v>
      </c>
      <c r="AJ69" s="5">
        <v>3542</v>
      </c>
      <c r="AK69" s="5">
        <v>4349</v>
      </c>
      <c r="AL69" s="5">
        <v>4728</v>
      </c>
      <c r="AM69" s="5">
        <v>4579</v>
      </c>
      <c r="AN69" s="5">
        <v>4943</v>
      </c>
      <c r="AO69" s="5">
        <v>6186</v>
      </c>
      <c r="AP69" s="5">
        <v>7170</v>
      </c>
      <c r="AQ69" s="5">
        <v>7152</v>
      </c>
      <c r="AR69" s="5">
        <v>7459</v>
      </c>
      <c r="AS69" s="5">
        <v>3914</v>
      </c>
      <c r="AT69" s="5">
        <v>4885</v>
      </c>
      <c r="AU69" s="5">
        <v>3893</v>
      </c>
      <c r="AV69" s="5">
        <v>3760</v>
      </c>
      <c r="AW69" s="5">
        <v>3450</v>
      </c>
      <c r="AX69" s="5">
        <v>3749</v>
      </c>
      <c r="AY69" s="5">
        <v>3878</v>
      </c>
      <c r="AZ69" s="5">
        <v>3042</v>
      </c>
      <c r="BA69" s="5">
        <v>2871</v>
      </c>
      <c r="BB69" s="200"/>
    </row>
    <row r="70" spans="34:54" x14ac:dyDescent="0.25">
      <c r="AH70" s="52" t="s">
        <v>8</v>
      </c>
      <c r="AI70" s="5">
        <v>2490</v>
      </c>
      <c r="AJ70" s="5">
        <v>3030</v>
      </c>
      <c r="AK70" s="5">
        <v>2849</v>
      </c>
      <c r="AL70" s="5">
        <v>2747</v>
      </c>
      <c r="AM70" s="5">
        <v>2604</v>
      </c>
      <c r="AN70" s="5">
        <v>3186</v>
      </c>
      <c r="AO70" s="5">
        <v>4023</v>
      </c>
      <c r="AP70" s="5">
        <v>5281</v>
      </c>
      <c r="AQ70" s="5">
        <v>6343</v>
      </c>
      <c r="AR70" s="5">
        <v>6909</v>
      </c>
      <c r="AS70" s="5">
        <v>4380</v>
      </c>
      <c r="AT70" s="5">
        <v>5762</v>
      </c>
      <c r="AU70" s="5">
        <v>5360</v>
      </c>
      <c r="AV70" s="5">
        <v>4322</v>
      </c>
      <c r="AW70" s="5">
        <v>3605</v>
      </c>
      <c r="AX70" s="5">
        <v>3893</v>
      </c>
      <c r="AY70" s="5">
        <v>3777</v>
      </c>
      <c r="AZ70" s="5">
        <v>2601</v>
      </c>
      <c r="BA70" s="5">
        <v>1871</v>
      </c>
      <c r="BB70" s="200"/>
    </row>
    <row r="71" spans="34:54" x14ac:dyDescent="0.25">
      <c r="AH71" s="52" t="s">
        <v>17</v>
      </c>
      <c r="AI71" s="5">
        <v>128</v>
      </c>
      <c r="AJ71" s="5">
        <v>296</v>
      </c>
      <c r="AK71" s="5">
        <v>395</v>
      </c>
      <c r="AL71" s="5">
        <v>598</v>
      </c>
      <c r="AM71" s="5">
        <v>971</v>
      </c>
      <c r="AN71" s="5">
        <v>811</v>
      </c>
      <c r="AO71" s="5">
        <v>831</v>
      </c>
      <c r="AP71" s="5">
        <v>989</v>
      </c>
      <c r="AQ71" s="5">
        <v>1360</v>
      </c>
      <c r="AR71" s="5">
        <v>2119</v>
      </c>
      <c r="AS71" s="5">
        <v>1917</v>
      </c>
      <c r="AT71" s="5">
        <v>1240</v>
      </c>
      <c r="AU71" s="5">
        <v>1783</v>
      </c>
      <c r="AV71" s="5">
        <v>2941</v>
      </c>
      <c r="AW71" s="5">
        <v>2572</v>
      </c>
      <c r="AX71" s="5">
        <v>1706</v>
      </c>
      <c r="AY71" s="5">
        <v>1762</v>
      </c>
      <c r="AZ71" s="5">
        <v>1616</v>
      </c>
      <c r="BA71" s="5">
        <v>1033</v>
      </c>
      <c r="BB71" s="201"/>
    </row>
    <row r="72" spans="34:54" x14ac:dyDescent="0.25">
      <c r="AH72" s="52" t="s">
        <v>6</v>
      </c>
      <c r="AI72" s="5">
        <v>-581</v>
      </c>
      <c r="AJ72" s="5">
        <v>-281</v>
      </c>
      <c r="AK72" s="5">
        <v>-79</v>
      </c>
      <c r="AL72" s="5">
        <v>-268</v>
      </c>
      <c r="AM72" s="5">
        <v>-361</v>
      </c>
      <c r="AN72" s="5">
        <v>-333</v>
      </c>
      <c r="AO72" s="5">
        <v>-17</v>
      </c>
      <c r="AP72" s="5">
        <v>100</v>
      </c>
      <c r="AQ72" s="5">
        <v>206</v>
      </c>
      <c r="AR72" s="5">
        <v>1199</v>
      </c>
      <c r="AS72" s="5">
        <v>1789</v>
      </c>
      <c r="AT72" s="5">
        <v>2995</v>
      </c>
      <c r="AU72" s="5">
        <v>3194</v>
      </c>
      <c r="AV72" s="5">
        <v>3871</v>
      </c>
      <c r="AW72" s="5">
        <v>3390</v>
      </c>
      <c r="AX72" s="5">
        <v>3235</v>
      </c>
      <c r="AY72" s="5">
        <v>2129</v>
      </c>
      <c r="AZ72" s="5">
        <v>1484</v>
      </c>
      <c r="BA72" s="5">
        <v>1723</v>
      </c>
      <c r="BB72" s="12"/>
    </row>
    <row r="73" spans="34:54" x14ac:dyDescent="0.25">
      <c r="AH73" s="52" t="s">
        <v>105</v>
      </c>
      <c r="AI73" s="5">
        <v>367</v>
      </c>
      <c r="AJ73" s="5">
        <v>509</v>
      </c>
      <c r="AK73" s="5">
        <v>371</v>
      </c>
      <c r="AL73" s="5">
        <v>688</v>
      </c>
      <c r="AM73" s="5">
        <v>641</v>
      </c>
      <c r="AN73" s="5">
        <v>1000</v>
      </c>
      <c r="AO73" s="5">
        <v>888</v>
      </c>
      <c r="AP73" s="5">
        <v>835</v>
      </c>
      <c r="AQ73" s="5">
        <v>1033</v>
      </c>
      <c r="AR73" s="5">
        <v>1087</v>
      </c>
      <c r="AS73" s="5">
        <v>582</v>
      </c>
      <c r="AT73" s="5">
        <v>667</v>
      </c>
      <c r="AU73" s="5">
        <v>338</v>
      </c>
      <c r="AV73" s="5">
        <v>83</v>
      </c>
      <c r="AW73" s="5">
        <v>6</v>
      </c>
      <c r="AX73" s="5">
        <v>-104</v>
      </c>
      <c r="AY73" s="5">
        <v>373</v>
      </c>
      <c r="AZ73" s="5">
        <v>130</v>
      </c>
      <c r="BA73" s="5">
        <v>183</v>
      </c>
      <c r="BB73" s="12"/>
    </row>
    <row r="74" spans="34:54" x14ac:dyDescent="0.25">
      <c r="AH74" s="52" t="s">
        <v>11</v>
      </c>
      <c r="AI74" s="5">
        <v>-278</v>
      </c>
      <c r="AJ74" s="5">
        <v>-114</v>
      </c>
      <c r="AK74" s="5">
        <v>-60</v>
      </c>
      <c r="AL74" s="5">
        <v>-6</v>
      </c>
      <c r="AM74" s="5">
        <v>87</v>
      </c>
      <c r="AN74" s="5">
        <v>-243</v>
      </c>
      <c r="AO74" s="5">
        <v>-37</v>
      </c>
      <c r="AP74" s="5">
        <v>-273</v>
      </c>
      <c r="AQ74" s="5">
        <v>-127</v>
      </c>
      <c r="AR74" s="5">
        <v>4</v>
      </c>
      <c r="AS74" s="5">
        <v>28</v>
      </c>
      <c r="AT74" s="5">
        <v>145</v>
      </c>
      <c r="AU74" s="5">
        <v>401</v>
      </c>
      <c r="AV74" s="5">
        <v>801</v>
      </c>
      <c r="AW74" s="5">
        <v>597</v>
      </c>
      <c r="AX74" s="5">
        <v>502</v>
      </c>
      <c r="AY74" s="5">
        <v>669</v>
      </c>
      <c r="AZ74" s="5">
        <v>369</v>
      </c>
      <c r="BA74" s="5">
        <v>663</v>
      </c>
      <c r="BB74" s="12"/>
    </row>
    <row r="75" spans="34:54" x14ac:dyDescent="0.25">
      <c r="AH75" s="52" t="s">
        <v>2</v>
      </c>
      <c r="AI75" s="5">
        <v>172</v>
      </c>
      <c r="AJ75" s="5">
        <v>107</v>
      </c>
      <c r="AK75" s="5">
        <v>48</v>
      </c>
      <c r="AL75" s="5">
        <v>109</v>
      </c>
      <c r="AM75" s="5">
        <v>53</v>
      </c>
      <c r="AN75" s="5">
        <v>87</v>
      </c>
      <c r="AO75" s="5">
        <v>45</v>
      </c>
      <c r="AP75" s="5">
        <v>-4</v>
      </c>
      <c r="AQ75" s="5">
        <v>92</v>
      </c>
      <c r="AR75" s="5">
        <v>40</v>
      </c>
      <c r="AS75" s="5">
        <v>17</v>
      </c>
      <c r="AT75" s="5">
        <v>43</v>
      </c>
      <c r="AU75" s="5">
        <v>59</v>
      </c>
      <c r="AV75" s="5">
        <v>79</v>
      </c>
      <c r="AW75" s="5">
        <v>27</v>
      </c>
      <c r="AX75" s="5">
        <v>39</v>
      </c>
      <c r="AY75" s="5">
        <v>56</v>
      </c>
      <c r="AZ75" s="5">
        <v>3</v>
      </c>
      <c r="BA75" s="5">
        <v>0</v>
      </c>
      <c r="BB75" s="12"/>
    </row>
    <row r="76" spans="34:54" x14ac:dyDescent="0.25">
      <c r="AH76" s="1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</row>
    <row r="77" spans="34:54" x14ac:dyDescent="0.25">
      <c r="AH77" s="1" t="s">
        <v>296</v>
      </c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</row>
    <row r="78" spans="34:54" x14ac:dyDescent="0.25">
      <c r="AH78" s="1"/>
      <c r="AI78" s="12">
        <v>1999</v>
      </c>
      <c r="AJ78" s="12">
        <v>2000</v>
      </c>
      <c r="AK78" s="12">
        <v>2001</v>
      </c>
      <c r="AL78" s="12">
        <v>2002</v>
      </c>
      <c r="AM78" s="12">
        <v>2003</v>
      </c>
      <c r="AN78" s="12">
        <v>2004</v>
      </c>
      <c r="AO78" s="12">
        <v>2005</v>
      </c>
      <c r="AP78" s="12">
        <v>2006</v>
      </c>
      <c r="AQ78" s="12">
        <v>2007</v>
      </c>
      <c r="AR78" s="12">
        <v>2008</v>
      </c>
      <c r="AS78" s="12">
        <v>2009</v>
      </c>
      <c r="AT78" s="12">
        <v>2010</v>
      </c>
      <c r="AU78" s="12">
        <v>2011</v>
      </c>
      <c r="AV78" s="12">
        <v>2012</v>
      </c>
      <c r="AW78" s="12">
        <v>2013</v>
      </c>
      <c r="AX78" s="12">
        <v>2014</v>
      </c>
      <c r="AY78" s="12">
        <v>2015</v>
      </c>
      <c r="AZ78" s="12">
        <v>2016</v>
      </c>
      <c r="BA78" s="12">
        <v>2017</v>
      </c>
      <c r="BB78" s="12"/>
    </row>
    <row r="79" spans="34:54" x14ac:dyDescent="0.25">
      <c r="AH79" s="1" t="s">
        <v>18</v>
      </c>
      <c r="AI79" s="5">
        <v>490</v>
      </c>
      <c r="AJ79" s="5">
        <v>460</v>
      </c>
      <c r="AK79" s="5">
        <v>1038</v>
      </c>
      <c r="AL79" s="5">
        <v>1165</v>
      </c>
      <c r="AM79" s="5">
        <v>873</v>
      </c>
      <c r="AN79" s="5">
        <v>1281</v>
      </c>
      <c r="AO79" s="5">
        <v>2297</v>
      </c>
      <c r="AP79" s="5">
        <v>3084</v>
      </c>
      <c r="AQ79" s="5">
        <v>5612</v>
      </c>
      <c r="AR79" s="5">
        <v>6573</v>
      </c>
      <c r="AS79" s="5">
        <v>5342</v>
      </c>
      <c r="AT79" s="5">
        <v>7612</v>
      </c>
      <c r="AU79" s="5">
        <v>9178</v>
      </c>
      <c r="AV79" s="5">
        <v>9261</v>
      </c>
      <c r="AW79" s="5">
        <v>6937</v>
      </c>
      <c r="AX79" s="5">
        <v>9904</v>
      </c>
      <c r="AY79" s="5">
        <v>9341</v>
      </c>
      <c r="AZ79" s="5">
        <v>8287</v>
      </c>
      <c r="BA79" s="5">
        <v>8978</v>
      </c>
      <c r="BB79" s="12"/>
    </row>
    <row r="80" spans="34:54" x14ac:dyDescent="0.25">
      <c r="AH80" s="53" t="s">
        <v>108</v>
      </c>
      <c r="AI80" s="5">
        <v>605</v>
      </c>
      <c r="AJ80" s="5">
        <v>532</v>
      </c>
      <c r="AK80" s="5">
        <v>2511</v>
      </c>
      <c r="AL80" s="5">
        <v>2019</v>
      </c>
      <c r="AM80" s="5">
        <v>1602</v>
      </c>
      <c r="AN80" s="5">
        <v>2822</v>
      </c>
      <c r="AO80" s="5">
        <v>4458</v>
      </c>
      <c r="AP80" s="5">
        <v>5685</v>
      </c>
      <c r="AQ80" s="5">
        <v>7710</v>
      </c>
      <c r="AR80" s="5">
        <v>6110</v>
      </c>
      <c r="AS80" s="5">
        <v>7167</v>
      </c>
      <c r="AT80" s="5">
        <v>7398</v>
      </c>
      <c r="AU80" s="5">
        <v>6808</v>
      </c>
      <c r="AV80" s="5">
        <v>6178</v>
      </c>
      <c r="AW80" s="5">
        <v>4434</v>
      </c>
      <c r="AX80" s="5">
        <v>4075</v>
      </c>
      <c r="AY80" s="5">
        <v>3499</v>
      </c>
      <c r="AZ80" s="5">
        <v>1934</v>
      </c>
      <c r="BA80" s="5">
        <v>1578</v>
      </c>
      <c r="BB80" s="77"/>
    </row>
    <row r="81" spans="34:54" x14ac:dyDescent="0.25">
      <c r="AH81" s="52" t="s">
        <v>3</v>
      </c>
      <c r="AI81" s="5">
        <v>154</v>
      </c>
      <c r="AJ81" s="5">
        <v>235</v>
      </c>
      <c r="AK81" s="5">
        <v>559</v>
      </c>
      <c r="AL81" s="5">
        <v>507</v>
      </c>
      <c r="AM81" s="5">
        <v>421</v>
      </c>
      <c r="AN81" s="5">
        <v>634</v>
      </c>
      <c r="AO81" s="5">
        <v>798</v>
      </c>
      <c r="AP81" s="5">
        <v>811</v>
      </c>
      <c r="AQ81" s="5">
        <v>3008</v>
      </c>
      <c r="AR81" s="5">
        <v>3820</v>
      </c>
      <c r="AS81" s="5">
        <v>2999</v>
      </c>
      <c r="AT81" s="5">
        <v>4312</v>
      </c>
      <c r="AU81" s="5">
        <v>3276</v>
      </c>
      <c r="AV81" s="5">
        <v>3357</v>
      </c>
      <c r="AW81" s="5">
        <v>2748</v>
      </c>
      <c r="AX81" s="5">
        <v>3428</v>
      </c>
      <c r="AY81" s="5">
        <v>3228</v>
      </c>
      <c r="AZ81" s="5">
        <v>2308</v>
      </c>
      <c r="BA81" s="5">
        <v>2584</v>
      </c>
      <c r="BB81" s="77"/>
    </row>
    <row r="82" spans="34:54" x14ac:dyDescent="0.25">
      <c r="AH82" s="144" t="s">
        <v>173</v>
      </c>
      <c r="AI82" s="5">
        <v>331</v>
      </c>
      <c r="AJ82" s="5">
        <v>394</v>
      </c>
      <c r="AK82" s="5">
        <v>627</v>
      </c>
      <c r="AL82" s="5">
        <v>715</v>
      </c>
      <c r="AM82" s="5">
        <v>613</v>
      </c>
      <c r="AN82" s="5">
        <v>1698</v>
      </c>
      <c r="AO82" s="5">
        <v>4573</v>
      </c>
      <c r="AP82" s="5">
        <v>3345</v>
      </c>
      <c r="AQ82" s="5">
        <v>2129</v>
      </c>
      <c r="AR82" s="5">
        <v>1994</v>
      </c>
      <c r="AS82" s="5">
        <v>2749</v>
      </c>
      <c r="AT82" s="5">
        <v>3010</v>
      </c>
      <c r="AU82" s="5">
        <v>1762</v>
      </c>
      <c r="AV82" s="5">
        <v>553</v>
      </c>
      <c r="AW82" s="5">
        <v>200</v>
      </c>
      <c r="AX82" s="5">
        <v>581</v>
      </c>
      <c r="AY82" s="5">
        <v>1028</v>
      </c>
      <c r="AZ82" s="5">
        <v>809</v>
      </c>
      <c r="BA82" s="5">
        <v>849</v>
      </c>
      <c r="BB82" s="144"/>
    </row>
    <row r="83" spans="34:54" x14ac:dyDescent="0.25">
      <c r="AH83" s="214" t="s">
        <v>352</v>
      </c>
      <c r="AI83" s="5">
        <v>5028</v>
      </c>
      <c r="AJ83" s="5">
        <v>-3348</v>
      </c>
      <c r="AK83" s="5">
        <v>1996</v>
      </c>
      <c r="AL83" s="5">
        <v>2144</v>
      </c>
      <c r="AM83" s="5">
        <v>1975</v>
      </c>
      <c r="AN83" s="5">
        <v>1592</v>
      </c>
      <c r="AO83" s="5">
        <v>2140</v>
      </c>
      <c r="AP83" s="5">
        <v>1786</v>
      </c>
      <c r="AQ83" s="5">
        <v>2242</v>
      </c>
      <c r="AR83" s="5">
        <v>829</v>
      </c>
      <c r="AS83" s="5">
        <v>1213</v>
      </c>
      <c r="AT83" s="5">
        <v>787</v>
      </c>
      <c r="AU83" s="5">
        <v>109</v>
      </c>
      <c r="AV83" s="5">
        <v>-339</v>
      </c>
      <c r="AW83" s="5">
        <v>-491</v>
      </c>
      <c r="AX83" s="5">
        <v>-186</v>
      </c>
      <c r="AY83" s="5">
        <v>95</v>
      </c>
      <c r="AZ83" s="5">
        <v>240</v>
      </c>
      <c r="BA83" s="5">
        <v>-28</v>
      </c>
      <c r="BB83" s="144"/>
    </row>
    <row r="84" spans="34:54" x14ac:dyDescent="0.25">
      <c r="AH84" s="147" t="s">
        <v>0</v>
      </c>
      <c r="AI84" s="5">
        <v>122</v>
      </c>
      <c r="AJ84" s="5">
        <v>169</v>
      </c>
      <c r="AK84" s="5">
        <v>454</v>
      </c>
      <c r="AL84" s="5">
        <v>539</v>
      </c>
      <c r="AM84" s="5">
        <v>538</v>
      </c>
      <c r="AN84" s="5">
        <v>517</v>
      </c>
      <c r="AO84" s="5">
        <v>733</v>
      </c>
      <c r="AP84" s="5">
        <v>595</v>
      </c>
      <c r="AQ84" s="5">
        <v>633</v>
      </c>
      <c r="AR84" s="5">
        <v>689</v>
      </c>
      <c r="AS84" s="5">
        <v>996</v>
      </c>
      <c r="AT84" s="5">
        <v>1008</v>
      </c>
      <c r="AU84" s="5">
        <v>552</v>
      </c>
      <c r="AV84" s="5">
        <v>407</v>
      </c>
      <c r="AW84" s="5">
        <v>418</v>
      </c>
      <c r="AX84" s="5">
        <v>424</v>
      </c>
      <c r="AY84" s="5">
        <v>513</v>
      </c>
      <c r="AZ84" s="5">
        <v>574</v>
      </c>
      <c r="BA84" s="5">
        <v>664</v>
      </c>
      <c r="BB84" s="144"/>
    </row>
    <row r="85" spans="34:54" x14ac:dyDescent="0.25">
      <c r="AH85" s="215" t="s">
        <v>287</v>
      </c>
      <c r="AI85" s="5">
        <v>289</v>
      </c>
      <c r="AJ85" s="5">
        <v>229</v>
      </c>
      <c r="AK85" s="5">
        <v>576</v>
      </c>
      <c r="AL85" s="5">
        <v>523</v>
      </c>
      <c r="AM85" s="5">
        <v>534</v>
      </c>
      <c r="AN85" s="5">
        <v>407</v>
      </c>
      <c r="AO85" s="5">
        <v>458</v>
      </c>
      <c r="AP85" s="5">
        <v>426</v>
      </c>
      <c r="AQ85" s="5">
        <v>456</v>
      </c>
      <c r="AR85" s="5">
        <v>547</v>
      </c>
      <c r="AS85" s="5">
        <v>595</v>
      </c>
      <c r="AT85" s="5">
        <v>1173</v>
      </c>
      <c r="AU85" s="5">
        <v>676</v>
      </c>
      <c r="AV85" s="5">
        <v>322</v>
      </c>
      <c r="AW85" s="5">
        <v>-7</v>
      </c>
      <c r="AX85" s="5">
        <v>5</v>
      </c>
      <c r="AY85" s="5">
        <v>270</v>
      </c>
      <c r="AZ85" s="5">
        <v>326</v>
      </c>
      <c r="BA85" s="19">
        <v>267</v>
      </c>
      <c r="BB85" s="145"/>
    </row>
    <row r="86" spans="34:54" x14ac:dyDescent="0.25">
      <c r="AH86" s="50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</row>
    <row r="87" spans="34:54" x14ac:dyDescent="0.25">
      <c r="AH87" s="53" t="s">
        <v>361</v>
      </c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</row>
    <row r="88" spans="34:54" x14ac:dyDescent="0.25">
      <c r="AH88" s="53" t="s">
        <v>197</v>
      </c>
      <c r="AI88" s="12">
        <v>4</v>
      </c>
      <c r="AJ88" s="12">
        <v>7</v>
      </c>
      <c r="AK88" s="12">
        <v>2</v>
      </c>
      <c r="AL88" s="12">
        <v>0</v>
      </c>
      <c r="AM88" s="12">
        <v>-1</v>
      </c>
      <c r="AN88" s="12">
        <v>4</v>
      </c>
      <c r="AO88" s="12">
        <v>18</v>
      </c>
      <c r="AP88" s="12">
        <v>13</v>
      </c>
      <c r="AQ88" s="12">
        <v>27</v>
      </c>
      <c r="AR88" s="12">
        <v>25</v>
      </c>
      <c r="AS88" s="12">
        <v>30</v>
      </c>
      <c r="AT88" s="12">
        <v>39</v>
      </c>
      <c r="AU88" s="12">
        <v>30</v>
      </c>
      <c r="AV88" s="12">
        <v>43</v>
      </c>
      <c r="AW88" s="12">
        <v>17</v>
      </c>
      <c r="AX88" s="12">
        <v>133</v>
      </c>
      <c r="AY88" s="12">
        <v>663</v>
      </c>
      <c r="AZ88" s="12">
        <v>397</v>
      </c>
      <c r="BA88" s="12">
        <v>490.5</v>
      </c>
      <c r="BB88" s="77"/>
    </row>
    <row r="89" spans="34:54" x14ac:dyDescent="0.25">
      <c r="AH89" s="52" t="s">
        <v>56</v>
      </c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</row>
    <row r="90" spans="34:54" x14ac:dyDescent="0.25">
      <c r="AH90" s="187" t="s">
        <v>149</v>
      </c>
      <c r="AI90" s="118">
        <v>104</v>
      </c>
      <c r="AJ90" s="118">
        <v>159</v>
      </c>
      <c r="AK90" s="118">
        <v>186</v>
      </c>
      <c r="AL90" s="118">
        <v>202</v>
      </c>
      <c r="AM90" s="118">
        <v>178</v>
      </c>
      <c r="AN90" s="118">
        <v>158</v>
      </c>
      <c r="AO90" s="118">
        <v>199</v>
      </c>
      <c r="AP90" s="118">
        <v>158</v>
      </c>
      <c r="AQ90" s="118">
        <v>167</v>
      </c>
      <c r="AR90" s="118">
        <v>219</v>
      </c>
      <c r="AS90" s="118">
        <v>300</v>
      </c>
      <c r="AT90" s="118">
        <v>341</v>
      </c>
      <c r="AU90" s="118">
        <v>383</v>
      </c>
      <c r="AV90" s="118">
        <v>282</v>
      </c>
      <c r="AW90" s="118">
        <v>267</v>
      </c>
      <c r="AX90" s="118">
        <v>257</v>
      </c>
      <c r="AY90" s="118">
        <v>386</v>
      </c>
      <c r="AZ90" s="118">
        <v>302</v>
      </c>
      <c r="BA90" s="118">
        <v>276</v>
      </c>
    </row>
    <row r="91" spans="34:54" x14ac:dyDescent="0.25">
      <c r="AH91" s="52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</row>
    <row r="92" spans="34:54" x14ac:dyDescent="0.25">
      <c r="AH92" s="50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</row>
    <row r="93" spans="34:54" x14ac:dyDescent="0.25">
      <c r="AH93" s="133" t="s">
        <v>362</v>
      </c>
      <c r="BA93" s="77"/>
      <c r="BB93" s="77"/>
    </row>
    <row r="94" spans="34:54" x14ac:dyDescent="0.25">
      <c r="AI94" s="16">
        <v>1999</v>
      </c>
      <c r="AJ94" s="16">
        <v>2000</v>
      </c>
      <c r="AK94" s="16">
        <v>2001</v>
      </c>
      <c r="AL94" s="16">
        <v>2002</v>
      </c>
      <c r="AM94" s="16">
        <v>2003</v>
      </c>
      <c r="AN94" s="16">
        <v>2004</v>
      </c>
      <c r="AO94" s="16">
        <v>2005</v>
      </c>
      <c r="AP94" s="16">
        <v>2006</v>
      </c>
      <c r="AQ94" s="16">
        <v>2007</v>
      </c>
      <c r="AR94" s="16">
        <v>2008</v>
      </c>
      <c r="AS94" s="16">
        <v>2009</v>
      </c>
      <c r="AT94" s="16">
        <v>2010</v>
      </c>
      <c r="AU94" s="16">
        <v>2011</v>
      </c>
      <c r="AV94" s="16">
        <v>2012</v>
      </c>
      <c r="AW94" s="16">
        <v>2013</v>
      </c>
      <c r="AX94" s="16">
        <v>2014</v>
      </c>
      <c r="AY94" s="16">
        <v>2015</v>
      </c>
      <c r="AZ94" s="16">
        <v>2016</v>
      </c>
      <c r="BA94" s="16">
        <v>2017</v>
      </c>
      <c r="BB94" s="77"/>
    </row>
    <row r="95" spans="34:54" x14ac:dyDescent="0.25">
      <c r="AH95" s="51" t="s">
        <v>359</v>
      </c>
      <c r="AI95" s="12">
        <f t="shared" ref="AI95:BA95" si="1">AI66</f>
        <v>2562</v>
      </c>
      <c r="AJ95" s="12">
        <f t="shared" si="1"/>
        <v>2566</v>
      </c>
      <c r="AK95" s="12">
        <f t="shared" si="1"/>
        <v>6241</v>
      </c>
      <c r="AL95" s="12">
        <f t="shared" si="1"/>
        <v>4720</v>
      </c>
      <c r="AM95" s="12">
        <f t="shared" si="1"/>
        <v>3801</v>
      </c>
      <c r="AN95" s="12">
        <f t="shared" si="1"/>
        <v>4896</v>
      </c>
      <c r="AO95" s="12">
        <f t="shared" si="1"/>
        <v>8359</v>
      </c>
      <c r="AP95" s="12">
        <f t="shared" si="1"/>
        <v>7500</v>
      </c>
      <c r="AQ95" s="12">
        <f t="shared" si="1"/>
        <v>6410</v>
      </c>
      <c r="AR95" s="12">
        <f t="shared" si="1"/>
        <v>6447</v>
      </c>
      <c r="AS95" s="12">
        <f t="shared" si="1"/>
        <v>7784</v>
      </c>
      <c r="AT95" s="12">
        <f t="shared" si="1"/>
        <v>9509</v>
      </c>
      <c r="AU95" s="12">
        <f t="shared" si="1"/>
        <v>7348</v>
      </c>
      <c r="AV95" s="12">
        <f t="shared" si="1"/>
        <v>5358</v>
      </c>
      <c r="AW95" s="12">
        <f t="shared" si="1"/>
        <v>5889</v>
      </c>
      <c r="AX95" s="12">
        <f t="shared" si="1"/>
        <v>6474</v>
      </c>
      <c r="AY95" s="12">
        <f t="shared" si="1"/>
        <v>11632</v>
      </c>
      <c r="AZ95" s="12">
        <f t="shared" si="1"/>
        <v>19103</v>
      </c>
      <c r="BA95" s="12">
        <f t="shared" si="1"/>
        <v>16399.5</v>
      </c>
      <c r="BB95" s="233"/>
    </row>
    <row r="96" spans="34:54" x14ac:dyDescent="0.25">
      <c r="AH96" s="51" t="s">
        <v>360</v>
      </c>
      <c r="AI96" s="12">
        <f>AI97-AI95</f>
        <v>26687</v>
      </c>
      <c r="AJ96" s="12">
        <f t="shared" ref="AJ96:BA96" si="2">AJ97-AJ95</f>
        <v>23886</v>
      </c>
      <c r="AK96" s="12">
        <f t="shared" si="2"/>
        <v>41690</v>
      </c>
      <c r="AL96" s="12">
        <f t="shared" si="2"/>
        <v>44937</v>
      </c>
      <c r="AM96" s="12">
        <f t="shared" si="2"/>
        <v>40042</v>
      </c>
      <c r="AN96" s="12">
        <f t="shared" si="2"/>
        <v>40338</v>
      </c>
      <c r="AO96" s="12">
        <f t="shared" si="2"/>
        <v>52664</v>
      </c>
      <c r="AP96" s="12">
        <f t="shared" si="2"/>
        <v>55978</v>
      </c>
      <c r="AQ96" s="12">
        <f t="shared" si="2"/>
        <v>68820</v>
      </c>
      <c r="AR96" s="12">
        <f t="shared" si="2"/>
        <v>73001</v>
      </c>
      <c r="AS96" s="12">
        <f t="shared" si="2"/>
        <v>69331</v>
      </c>
      <c r="AT96" s="12">
        <f t="shared" si="2"/>
        <v>86337</v>
      </c>
      <c r="AU96" s="12">
        <f t="shared" si="2"/>
        <v>72268</v>
      </c>
      <c r="AV96" s="12">
        <f t="shared" si="2"/>
        <v>59287</v>
      </c>
      <c r="AW96" s="12">
        <f t="shared" si="2"/>
        <v>48379</v>
      </c>
      <c r="AX96" s="12">
        <f t="shared" si="2"/>
        <v>52942</v>
      </c>
      <c r="AY96" s="12">
        <f t="shared" si="2"/>
        <v>55801</v>
      </c>
      <c r="AZ96" s="12">
        <f t="shared" si="2"/>
        <v>44962</v>
      </c>
      <c r="BA96" s="53">
        <f t="shared" si="2"/>
        <v>50255.5</v>
      </c>
      <c r="BB96" s="53"/>
    </row>
    <row r="97" spans="34:54" x14ac:dyDescent="0.25">
      <c r="AH97" s="214" t="s">
        <v>307</v>
      </c>
      <c r="AI97" s="144">
        <v>29249</v>
      </c>
      <c r="AJ97" s="144">
        <v>26452</v>
      </c>
      <c r="AK97" s="144">
        <v>47931</v>
      </c>
      <c r="AL97" s="144">
        <v>49657</v>
      </c>
      <c r="AM97" s="144">
        <v>43843</v>
      </c>
      <c r="AN97" s="144">
        <v>45234</v>
      </c>
      <c r="AO97" s="144">
        <v>61023</v>
      </c>
      <c r="AP97" s="144">
        <v>63478</v>
      </c>
      <c r="AQ97" s="144">
        <v>75230</v>
      </c>
      <c r="AR97" s="144">
        <v>79448</v>
      </c>
      <c r="AS97" s="144">
        <v>77115</v>
      </c>
      <c r="AT97" s="144">
        <v>95846</v>
      </c>
      <c r="AU97" s="144">
        <v>79616</v>
      </c>
      <c r="AV97" s="144">
        <v>64645</v>
      </c>
      <c r="AW97" s="144">
        <v>54268</v>
      </c>
      <c r="AX97" s="144">
        <v>59416</v>
      </c>
      <c r="AY97" s="144">
        <v>67433</v>
      </c>
      <c r="AZ97" s="144">
        <v>64065</v>
      </c>
      <c r="BA97" s="52">
        <v>66655</v>
      </c>
      <c r="BB97" s="52"/>
    </row>
    <row r="98" spans="34:54" x14ac:dyDescent="0.25">
      <c r="AH98" s="147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4"/>
      <c r="AZ98" s="144"/>
      <c r="BA98" s="53"/>
      <c r="BB98" s="53"/>
    </row>
    <row r="99" spans="34:54" x14ac:dyDescent="0.25">
      <c r="AH99" s="214" t="s">
        <v>363</v>
      </c>
      <c r="AI99" s="234">
        <f>AI95/AI97</f>
        <v>8.759273821327225E-2</v>
      </c>
      <c r="AJ99" s="234">
        <f t="shared" ref="AJ99:BA99" si="3">AJ95/AJ97</f>
        <v>9.7005897474671102E-2</v>
      </c>
      <c r="AK99" s="234">
        <f t="shared" si="3"/>
        <v>0.13020800734389018</v>
      </c>
      <c r="AL99" s="234">
        <f t="shared" si="3"/>
        <v>9.5052057111786853E-2</v>
      </c>
      <c r="AM99" s="234">
        <f t="shared" si="3"/>
        <v>8.6695709691398851E-2</v>
      </c>
      <c r="AN99" s="234">
        <f t="shared" si="3"/>
        <v>0.10823716673298846</v>
      </c>
      <c r="AO99" s="234">
        <f t="shared" si="3"/>
        <v>0.13698113825934483</v>
      </c>
      <c r="AP99" s="234">
        <f t="shared" si="3"/>
        <v>0.11815117048426227</v>
      </c>
      <c r="AQ99" s="234">
        <f t="shared" si="3"/>
        <v>8.520537019805928E-2</v>
      </c>
      <c r="AR99" s="234">
        <f t="shared" si="3"/>
        <v>8.1147417178531869E-2</v>
      </c>
      <c r="AS99" s="234">
        <f t="shared" si="3"/>
        <v>0.10094015431498411</v>
      </c>
      <c r="AT99" s="234">
        <f t="shared" si="3"/>
        <v>9.9211234688980243E-2</v>
      </c>
      <c r="AU99" s="234">
        <f t="shared" si="3"/>
        <v>9.2293006430868171E-2</v>
      </c>
      <c r="AV99" s="234">
        <f t="shared" si="3"/>
        <v>8.2883440327944924E-2</v>
      </c>
      <c r="AW99" s="234">
        <f t="shared" si="3"/>
        <v>0.10851698975455148</v>
      </c>
      <c r="AX99" s="234">
        <f t="shared" si="3"/>
        <v>0.10896054934697724</v>
      </c>
      <c r="AY99" s="234">
        <f t="shared" si="3"/>
        <v>0.17249714531460858</v>
      </c>
      <c r="AZ99" s="234">
        <f t="shared" si="3"/>
        <v>0.29818153437914618</v>
      </c>
      <c r="BA99" s="235">
        <f t="shared" si="3"/>
        <v>0.24603555622233891</v>
      </c>
      <c r="BB99" s="52"/>
    </row>
    <row r="100" spans="34:54" x14ac:dyDescent="0.25">
      <c r="AH100" s="52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144"/>
      <c r="BB100" s="144"/>
    </row>
    <row r="101" spans="34:54" x14ac:dyDescent="0.25">
      <c r="AH101" s="52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144"/>
      <c r="BB101" s="144"/>
    </row>
    <row r="102" spans="34:54" x14ac:dyDescent="0.25">
      <c r="AH102" s="52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144"/>
      <c r="BB102" s="144"/>
    </row>
    <row r="103" spans="34:54" x14ac:dyDescent="0.25">
      <c r="AH103" s="52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144"/>
      <c r="BB103" s="144"/>
    </row>
    <row r="104" spans="34:54" x14ac:dyDescent="0.25">
      <c r="AH104" s="53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144"/>
      <c r="BB104" s="144"/>
    </row>
    <row r="105" spans="34:54" x14ac:dyDescent="0.25">
      <c r="AH105" s="53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144"/>
      <c r="BB105" s="144"/>
    </row>
    <row r="106" spans="34:54" x14ac:dyDescent="0.25">
      <c r="AH106" s="50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144"/>
      <c r="BB106" s="144"/>
    </row>
    <row r="107" spans="34:54" x14ac:dyDescent="0.25">
      <c r="AH107" s="53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144"/>
      <c r="BB107" s="144"/>
    </row>
    <row r="108" spans="34:54" x14ac:dyDescent="0.25">
      <c r="AH108" s="52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144"/>
      <c r="BB108" s="144"/>
    </row>
    <row r="109" spans="34:54" x14ac:dyDescent="0.25">
      <c r="AH109" s="50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144"/>
      <c r="BB109" s="144"/>
    </row>
    <row r="110" spans="34:54" x14ac:dyDescent="0.25">
      <c r="AH110" s="144"/>
      <c r="AI110" s="144"/>
      <c r="AJ110" s="144"/>
      <c r="AK110" s="144"/>
      <c r="AL110" s="144"/>
      <c r="AM110" s="144"/>
      <c r="AN110" s="144"/>
      <c r="AO110" s="144"/>
      <c r="AP110" s="144"/>
      <c r="AQ110" s="144"/>
      <c r="AR110" s="144"/>
      <c r="AS110" s="144"/>
      <c r="AT110" s="144"/>
      <c r="AU110" s="144"/>
      <c r="AV110" s="144"/>
      <c r="AW110" s="144"/>
      <c r="AX110" s="144"/>
      <c r="AY110" s="144"/>
      <c r="AZ110" s="144"/>
      <c r="BA110" s="144"/>
      <c r="BB110" s="144"/>
    </row>
    <row r="111" spans="34:54" x14ac:dyDescent="0.25">
      <c r="AH111" s="144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4"/>
      <c r="BB111" s="144"/>
    </row>
    <row r="112" spans="34:54" x14ac:dyDescent="0.25">
      <c r="AH112" s="39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44"/>
      <c r="BB112" s="144"/>
    </row>
    <row r="113" spans="34:54" x14ac:dyDescent="0.25">
      <c r="AH113" s="39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44"/>
      <c r="BB113" s="144"/>
    </row>
    <row r="114" spans="34:54" x14ac:dyDescent="0.25">
      <c r="AH114" s="51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44"/>
      <c r="BB114" s="144"/>
    </row>
    <row r="115" spans="34:54" x14ac:dyDescent="0.25">
      <c r="AH115" s="51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44"/>
      <c r="BB115" s="144"/>
    </row>
    <row r="116" spans="34:54" x14ac:dyDescent="0.25">
      <c r="AH116" s="39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44"/>
      <c r="BB116" s="144"/>
    </row>
    <row r="117" spans="34:54" x14ac:dyDescent="0.25">
      <c r="AH117" s="39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44"/>
      <c r="BB117" s="144"/>
    </row>
    <row r="118" spans="34:54" x14ac:dyDescent="0.25">
      <c r="AH118" s="51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44"/>
      <c r="BB118" s="144"/>
    </row>
    <row r="119" spans="34:54" x14ac:dyDescent="0.25">
      <c r="AH119" s="51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44"/>
      <c r="BB119" s="144"/>
    </row>
    <row r="120" spans="34:54" x14ac:dyDescent="0.25">
      <c r="AH120" s="39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44"/>
      <c r="BB120" s="144"/>
    </row>
    <row r="121" spans="34:54" x14ac:dyDescent="0.25">
      <c r="AH121" s="51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44"/>
      <c r="BB121" s="144"/>
    </row>
    <row r="122" spans="34:54" x14ac:dyDescent="0.25">
      <c r="AH122" s="51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44"/>
      <c r="BB122" s="144"/>
    </row>
    <row r="123" spans="34:54" x14ac:dyDescent="0.25">
      <c r="AH123" s="39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44"/>
      <c r="BB123" s="144"/>
    </row>
    <row r="124" spans="34:54" x14ac:dyDescent="0.25">
      <c r="AH124" s="51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44"/>
      <c r="BB124" s="144"/>
    </row>
    <row r="125" spans="34:54" x14ac:dyDescent="0.25">
      <c r="AH125" s="51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44"/>
      <c r="BB125" s="144"/>
    </row>
    <row r="126" spans="34:54" x14ac:dyDescent="0.25">
      <c r="AH126" s="51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44"/>
      <c r="BB126" s="144"/>
    </row>
    <row r="127" spans="34:54" x14ac:dyDescent="0.25">
      <c r="AH127" s="39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44"/>
      <c r="BB127" s="144"/>
    </row>
    <row r="128" spans="34:54" x14ac:dyDescent="0.25">
      <c r="AH128" s="39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44"/>
      <c r="BB128" s="144"/>
    </row>
    <row r="129" spans="34:54" x14ac:dyDescent="0.25">
      <c r="AH129" s="144"/>
      <c r="AI129" s="144"/>
      <c r="AJ129" s="144"/>
      <c r="AK129" s="144"/>
      <c r="AL129" s="144"/>
      <c r="AM129" s="144"/>
      <c r="AN129" s="144"/>
      <c r="AO129" s="144"/>
      <c r="AP129" s="144"/>
      <c r="AQ129" s="144"/>
      <c r="AR129" s="144"/>
      <c r="AS129" s="144"/>
      <c r="AT129" s="144"/>
      <c r="AU129" s="144"/>
      <c r="AV129" s="144"/>
      <c r="AW129" s="144"/>
      <c r="AX129" s="144"/>
      <c r="AY129" s="144"/>
      <c r="AZ129" s="144"/>
      <c r="BA129" s="144"/>
      <c r="BB129" s="144"/>
    </row>
    <row r="130" spans="34:54" x14ac:dyDescent="0.25">
      <c r="AH130" s="144"/>
      <c r="AI130" s="145"/>
      <c r="AJ130" s="145"/>
      <c r="AK130" s="145"/>
      <c r="AL130" s="145"/>
      <c r="AM130" s="145"/>
      <c r="AN130" s="145"/>
      <c r="AO130" s="145"/>
      <c r="AP130" s="145"/>
      <c r="AQ130" s="145"/>
      <c r="AR130" s="145"/>
      <c r="AS130" s="145"/>
      <c r="AT130" s="145"/>
      <c r="AU130" s="145"/>
      <c r="AV130" s="145"/>
      <c r="AW130" s="145"/>
      <c r="AX130" s="145"/>
      <c r="AY130" s="145"/>
      <c r="AZ130" s="145"/>
      <c r="BA130" s="144"/>
      <c r="BB130" s="144"/>
    </row>
    <row r="131" spans="34:54" x14ac:dyDescent="0.25">
      <c r="AH131" s="39"/>
      <c r="AI131" s="146"/>
      <c r="AJ131" s="146"/>
      <c r="AK131" s="146"/>
      <c r="AL131" s="146"/>
      <c r="AM131" s="146"/>
      <c r="AN131" s="146"/>
      <c r="AO131" s="146"/>
      <c r="AP131" s="146"/>
      <c r="AQ131" s="146"/>
      <c r="AR131" s="146"/>
      <c r="AS131" s="146"/>
      <c r="AT131" s="146"/>
      <c r="AU131" s="146"/>
      <c r="AV131" s="146"/>
      <c r="AW131" s="146"/>
      <c r="AX131" s="146"/>
      <c r="AY131" s="146"/>
      <c r="AZ131" s="146"/>
      <c r="BA131" s="144"/>
      <c r="BB131" s="144"/>
    </row>
    <row r="132" spans="34:54" x14ac:dyDescent="0.25">
      <c r="AH132" s="39"/>
      <c r="AI132" s="146"/>
      <c r="AJ132" s="146"/>
      <c r="AK132" s="146"/>
      <c r="AL132" s="146"/>
      <c r="AM132" s="146"/>
      <c r="AN132" s="146"/>
      <c r="AO132" s="146"/>
      <c r="AP132" s="146"/>
      <c r="AQ132" s="146"/>
      <c r="AR132" s="146"/>
      <c r="AS132" s="146"/>
      <c r="AT132" s="146"/>
      <c r="AU132" s="146"/>
      <c r="AV132" s="146"/>
      <c r="AW132" s="146"/>
      <c r="AX132" s="146"/>
      <c r="AY132" s="146"/>
      <c r="AZ132" s="146"/>
      <c r="BA132" s="144"/>
      <c r="BB132" s="144"/>
    </row>
    <row r="133" spans="34:54" x14ac:dyDescent="0.25">
      <c r="AH133" s="5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44"/>
      <c r="BB133" s="144"/>
    </row>
    <row r="134" spans="34:54" x14ac:dyDescent="0.25">
      <c r="AH134" s="5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44"/>
      <c r="BB134" s="144"/>
    </row>
    <row r="135" spans="34:54" x14ac:dyDescent="0.25">
      <c r="AH135" s="39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46"/>
      <c r="AV135" s="146"/>
      <c r="AW135" s="146"/>
      <c r="AX135" s="146"/>
      <c r="AY135" s="146"/>
      <c r="AZ135" s="146"/>
      <c r="BA135" s="144"/>
      <c r="BB135" s="144"/>
    </row>
    <row r="136" spans="34:54" x14ac:dyDescent="0.25">
      <c r="AH136" s="39"/>
      <c r="AI136" s="146"/>
      <c r="AJ136" s="146"/>
      <c r="AK136" s="146"/>
      <c r="AL136" s="146"/>
      <c r="AM136" s="146"/>
      <c r="AN136" s="146"/>
      <c r="AO136" s="146"/>
      <c r="AP136" s="146"/>
      <c r="AQ136" s="146"/>
      <c r="AR136" s="146"/>
      <c r="AS136" s="146"/>
      <c r="AT136" s="146"/>
      <c r="AU136" s="146"/>
      <c r="AV136" s="146"/>
      <c r="AW136" s="146"/>
      <c r="AX136" s="146"/>
      <c r="AY136" s="146"/>
      <c r="AZ136" s="146"/>
      <c r="BA136" s="144"/>
      <c r="BB136" s="144"/>
    </row>
    <row r="137" spans="34:54" x14ac:dyDescent="0.25">
      <c r="AH137" s="5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44"/>
      <c r="BB137" s="144"/>
    </row>
    <row r="138" spans="34:54" x14ac:dyDescent="0.25">
      <c r="AH138" s="5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44"/>
      <c r="BB138" s="144"/>
    </row>
    <row r="139" spans="34:54" x14ac:dyDescent="0.25">
      <c r="AH139" s="39"/>
      <c r="AI139" s="146"/>
      <c r="AJ139" s="146"/>
      <c r="AK139" s="146"/>
      <c r="AL139" s="146"/>
      <c r="AM139" s="146"/>
      <c r="AN139" s="146"/>
      <c r="AO139" s="146"/>
      <c r="AP139" s="146"/>
      <c r="AQ139" s="146"/>
      <c r="AR139" s="146"/>
      <c r="AS139" s="146"/>
      <c r="AT139" s="146"/>
      <c r="AU139" s="146"/>
      <c r="AV139" s="146"/>
      <c r="AW139" s="146"/>
      <c r="AX139" s="146"/>
      <c r="AY139" s="146"/>
      <c r="AZ139" s="146"/>
      <c r="BA139" s="144"/>
      <c r="BB139" s="144"/>
    </row>
    <row r="140" spans="34:54" x14ac:dyDescent="0.25">
      <c r="AH140" s="5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44"/>
      <c r="BB140" s="144"/>
    </row>
    <row r="141" spans="34:54" x14ac:dyDescent="0.25">
      <c r="AH141" s="5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44"/>
      <c r="BB141" s="144"/>
    </row>
    <row r="142" spans="34:54" x14ac:dyDescent="0.25">
      <c r="AH142" s="39"/>
      <c r="AI142" s="146"/>
      <c r="AJ142" s="146"/>
      <c r="AK142" s="146"/>
      <c r="AL142" s="146"/>
      <c r="AM142" s="146"/>
      <c r="AN142" s="146"/>
      <c r="AO142" s="146"/>
      <c r="AP142" s="146"/>
      <c r="AQ142" s="146"/>
      <c r="AR142" s="146"/>
      <c r="AS142" s="146"/>
      <c r="AT142" s="146"/>
      <c r="AU142" s="146"/>
      <c r="AV142" s="146"/>
      <c r="AW142" s="146"/>
      <c r="AX142" s="146"/>
      <c r="AY142" s="146"/>
      <c r="AZ142" s="146"/>
      <c r="BA142" s="144"/>
      <c r="BB142" s="144"/>
    </row>
    <row r="143" spans="34:54" x14ac:dyDescent="0.25">
      <c r="AH143" s="5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44"/>
      <c r="BB143" s="144"/>
    </row>
    <row r="144" spans="34:54" x14ac:dyDescent="0.25">
      <c r="AH144" s="5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44"/>
      <c r="BB144" s="144"/>
    </row>
    <row r="145" spans="34:54" x14ac:dyDescent="0.25">
      <c r="AH145" s="5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44"/>
      <c r="BB145" s="144"/>
    </row>
    <row r="146" spans="34:54" x14ac:dyDescent="0.25">
      <c r="AH146" s="39"/>
      <c r="AI146" s="146"/>
      <c r="AJ146" s="146"/>
      <c r="AK146" s="146"/>
      <c r="AL146" s="146"/>
      <c r="AM146" s="146"/>
      <c r="AN146" s="146"/>
      <c r="AO146" s="146"/>
      <c r="AP146" s="146"/>
      <c r="AQ146" s="146"/>
      <c r="AR146" s="146"/>
      <c r="AS146" s="146"/>
      <c r="AT146" s="146"/>
      <c r="AU146" s="146"/>
      <c r="AV146" s="146"/>
      <c r="AW146" s="146"/>
      <c r="AX146" s="146"/>
      <c r="AY146" s="146"/>
      <c r="AZ146" s="146"/>
      <c r="BA146" s="144"/>
      <c r="BB146" s="144"/>
    </row>
    <row r="147" spans="34:54" x14ac:dyDescent="0.25">
      <c r="AH147" s="39"/>
      <c r="AI147" s="146"/>
      <c r="AJ147" s="146"/>
      <c r="AK147" s="146"/>
      <c r="AL147" s="146"/>
      <c r="AM147" s="146"/>
      <c r="AN147" s="146"/>
      <c r="AO147" s="146"/>
      <c r="AP147" s="146"/>
      <c r="AQ147" s="146"/>
      <c r="AR147" s="146"/>
      <c r="AS147" s="146"/>
      <c r="AT147" s="146"/>
      <c r="AU147" s="146"/>
      <c r="AV147" s="146"/>
      <c r="AW147" s="146"/>
      <c r="AX147" s="146"/>
      <c r="AY147" s="146"/>
      <c r="AZ147" s="146"/>
      <c r="BA147" s="144"/>
      <c r="BB147" s="144"/>
    </row>
    <row r="148" spans="34:54" x14ac:dyDescent="0.25">
      <c r="AH148" s="144"/>
      <c r="AI148" s="144"/>
      <c r="AJ148" s="144"/>
      <c r="AK148" s="144"/>
      <c r="AL148" s="144"/>
      <c r="AM148" s="144"/>
      <c r="AN148" s="144"/>
      <c r="AO148" s="144"/>
      <c r="AP148" s="144"/>
      <c r="AQ148" s="144"/>
      <c r="AR148" s="144"/>
      <c r="AS148" s="144"/>
      <c r="AT148" s="144"/>
      <c r="AU148" s="144"/>
      <c r="AV148" s="144"/>
      <c r="AW148" s="144"/>
      <c r="AX148" s="144"/>
      <c r="AY148" s="144"/>
      <c r="AZ148" s="144"/>
      <c r="BA148" s="144"/>
      <c r="BB148" s="144"/>
    </row>
    <row r="149" spans="34:54" x14ac:dyDescent="0.25">
      <c r="AH149" s="144"/>
      <c r="AI149" s="144"/>
      <c r="AJ149" s="144"/>
      <c r="AK149" s="144"/>
      <c r="AL149" s="144"/>
      <c r="AM149" s="144"/>
      <c r="AN149" s="144"/>
      <c r="AO149" s="144"/>
      <c r="AP149" s="144"/>
      <c r="AQ149" s="144"/>
      <c r="AR149" s="144"/>
      <c r="AS149" s="144"/>
      <c r="AT149" s="144"/>
      <c r="AU149" s="144"/>
      <c r="AV149" s="144"/>
      <c r="AW149" s="144"/>
      <c r="AX149" s="144"/>
      <c r="AY149" s="144"/>
      <c r="AZ149" s="144"/>
      <c r="BA149" s="144"/>
      <c r="BB149" s="144"/>
    </row>
  </sheetData>
  <autoFilter ref="AH57:BB57">
    <sortState ref="AH58:BB66">
      <sortCondition descending="1" ref="BB57"/>
    </sortState>
  </autoFilter>
  <phoneticPr fontId="1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8"/>
  <sheetViews>
    <sheetView workbookViewId="0">
      <selection activeCell="T37" sqref="T37:U37"/>
    </sheetView>
  </sheetViews>
  <sheetFormatPr defaultRowHeight="13.05" customHeight="1" x14ac:dyDescent="0.25"/>
  <cols>
    <col min="1" max="1" width="4.109375" style="151" customWidth="1"/>
    <col min="2" max="2" width="9" style="151" customWidth="1"/>
    <col min="3" max="3" width="11.109375" style="151" customWidth="1"/>
    <col min="4" max="4" width="10" style="151" customWidth="1"/>
    <col min="5" max="5" width="9.44140625" style="151" customWidth="1"/>
    <col min="6" max="6" width="11.77734375" style="151" customWidth="1"/>
    <col min="7" max="7" width="5.109375" style="151" customWidth="1"/>
    <col min="8" max="9" width="8.88671875" style="151"/>
    <col min="10" max="10" width="9.77734375" style="151" customWidth="1"/>
    <col min="11" max="11" width="10.44140625" style="151" customWidth="1"/>
    <col min="12" max="12" width="11.77734375" style="151" customWidth="1"/>
    <col min="13" max="13" width="5.21875" style="151" customWidth="1"/>
    <col min="14" max="14" width="2.77734375" style="151" customWidth="1"/>
    <col min="15" max="15" width="15.109375" style="151" customWidth="1"/>
    <col min="16" max="16" width="6" style="217" customWidth="1"/>
    <col min="17" max="17" width="7.6640625" style="151" customWidth="1"/>
    <col min="18" max="19" width="7.77734375" style="151" customWidth="1"/>
    <col min="20" max="20" width="8" style="151" customWidth="1"/>
    <col min="21" max="21" width="8.6640625" style="151" customWidth="1"/>
    <col min="22" max="22" width="8.88671875" style="151"/>
    <col min="23" max="23" width="4.109375" style="151" customWidth="1"/>
    <col min="24" max="16384" width="8.88671875" style="151"/>
  </cols>
  <sheetData>
    <row r="2" spans="2:21" ht="13.05" customHeight="1" x14ac:dyDescent="0.25">
      <c r="D2" s="173" t="str">
        <f>Grafiek!$F$2</f>
        <v>Verenigd Koninkrijk</v>
      </c>
      <c r="J2" s="173" t="str">
        <f>$D$2</f>
        <v>Verenigd Koninkrijk</v>
      </c>
      <c r="O2" s="244" t="s">
        <v>247</v>
      </c>
      <c r="P2" s="246">
        <v>2017</v>
      </c>
      <c r="Q2" s="248" t="s">
        <v>338</v>
      </c>
      <c r="R2" s="227" t="s">
        <v>354</v>
      </c>
      <c r="S2" s="228" t="s">
        <v>354</v>
      </c>
      <c r="T2" s="227" t="s">
        <v>355</v>
      </c>
      <c r="U2" s="229" t="s">
        <v>355</v>
      </c>
    </row>
    <row r="3" spans="2:21" ht="13.05" customHeight="1" x14ac:dyDescent="0.25">
      <c r="B3" s="44"/>
      <c r="C3" s="44"/>
      <c r="D3" s="44"/>
      <c r="E3" s="44"/>
      <c r="F3" s="44"/>
      <c r="O3" s="245"/>
      <c r="P3" s="247"/>
      <c r="Q3" s="249"/>
      <c r="R3" s="230">
        <v>2017</v>
      </c>
      <c r="S3" s="231" t="s">
        <v>338</v>
      </c>
      <c r="T3" s="230">
        <v>2017</v>
      </c>
      <c r="U3" s="232" t="s">
        <v>338</v>
      </c>
    </row>
    <row r="4" spans="2:21" ht="13.05" customHeight="1" x14ac:dyDescent="0.25">
      <c r="B4" s="205" t="str">
        <f>Grafiek!$F$2</f>
        <v>Verenigd Koninkrijk</v>
      </c>
      <c r="C4" s="236" t="s">
        <v>234</v>
      </c>
      <c r="D4" s="237"/>
      <c r="E4" s="237"/>
      <c r="F4" s="238"/>
      <c r="H4" s="137" t="str">
        <f>Grafiek!$F$2</f>
        <v>Verenigd Koninkrijk</v>
      </c>
      <c r="I4" s="239" t="s">
        <v>314</v>
      </c>
      <c r="J4" s="240"/>
      <c r="K4" s="240"/>
      <c r="L4" s="241"/>
      <c r="O4" s="192" t="s">
        <v>75</v>
      </c>
      <c r="P4" s="218">
        <v>3713</v>
      </c>
      <c r="Q4" s="19">
        <v>128958</v>
      </c>
      <c r="R4" s="224">
        <f>P4/$R$38</f>
        <v>3.2638688053079841E-4</v>
      </c>
      <c r="S4" s="22">
        <f>Q4/$R$38</f>
        <v>1.1335900710878186E-2</v>
      </c>
      <c r="T4" s="22">
        <f t="shared" ref="T4" si="0">P4/P$36</f>
        <v>5.5704748330957919E-2</v>
      </c>
      <c r="U4" s="22">
        <f t="shared" ref="U4:U36" si="1">Q4/Q$36</f>
        <v>0.11207852571345137</v>
      </c>
    </row>
    <row r="5" spans="2:21" ht="13.05" customHeight="1" x14ac:dyDescent="0.25">
      <c r="B5" s="202" t="s">
        <v>233</v>
      </c>
      <c r="C5" s="203" t="s">
        <v>345</v>
      </c>
      <c r="D5" s="203" t="s">
        <v>346</v>
      </c>
      <c r="E5" s="204" t="s">
        <v>347</v>
      </c>
      <c r="F5" s="203" t="s">
        <v>348</v>
      </c>
      <c r="G5" s="179"/>
      <c r="H5" s="202" t="s">
        <v>233</v>
      </c>
      <c r="I5" s="203"/>
      <c r="J5" s="203" t="s">
        <v>346</v>
      </c>
      <c r="K5" s="204" t="s">
        <v>347</v>
      </c>
      <c r="L5" s="203" t="s">
        <v>348</v>
      </c>
      <c r="M5" s="179"/>
      <c r="O5" s="192" t="s">
        <v>18</v>
      </c>
      <c r="P5" s="218">
        <v>8978</v>
      </c>
      <c r="Q5" s="19">
        <v>97713</v>
      </c>
      <c r="R5" s="224">
        <f t="shared" ref="R5:R37" si="2">P5/$R$38</f>
        <v>7.8920048839361927E-4</v>
      </c>
      <c r="S5" s="22">
        <f t="shared" ref="S5:S37" si="3">Q5/$R$38</f>
        <v>8.5893458813105054E-3</v>
      </c>
      <c r="T5" s="22">
        <f>P5/P$36</f>
        <v>0.13469357137499063</v>
      </c>
      <c r="U5" s="22">
        <f t="shared" si="1"/>
        <v>8.492322293334631E-2</v>
      </c>
    </row>
    <row r="6" spans="2:21" s="179" customFormat="1" ht="13.05" customHeight="1" x14ac:dyDescent="0.25">
      <c r="B6" s="206"/>
      <c r="C6" s="208" t="s">
        <v>341</v>
      </c>
      <c r="D6" s="208" t="s">
        <v>342</v>
      </c>
      <c r="E6" s="207" t="s">
        <v>343</v>
      </c>
      <c r="F6" s="208" t="s">
        <v>344</v>
      </c>
      <c r="H6" s="206"/>
      <c r="I6" s="208"/>
      <c r="J6" s="208" t="s">
        <v>342</v>
      </c>
      <c r="K6" s="207" t="s">
        <v>343</v>
      </c>
      <c r="L6" s="208" t="s">
        <v>344</v>
      </c>
      <c r="O6" s="193" t="s">
        <v>22</v>
      </c>
      <c r="P6" s="218">
        <v>2871</v>
      </c>
      <c r="Q6" s="19">
        <v>85334</v>
      </c>
      <c r="R6" s="224">
        <f t="shared" si="2"/>
        <v>2.5237186480040998E-4</v>
      </c>
      <c r="S6" s="22">
        <f t="shared" si="3"/>
        <v>7.5011845039631439E-3</v>
      </c>
      <c r="T6" s="22">
        <f t="shared" ref="T6:T36" si="4">P6/P$36</f>
        <v>4.3072537694096469E-2</v>
      </c>
      <c r="U6" s="22">
        <f t="shared" si="1"/>
        <v>7.4164525762121458E-2</v>
      </c>
    </row>
    <row r="7" spans="2:21" s="179" customFormat="1" ht="13.05" customHeight="1" x14ac:dyDescent="0.25">
      <c r="B7" s="37">
        <v>1999</v>
      </c>
      <c r="C7" s="63">
        <f>Grafiek!$G$2</f>
        <v>25902</v>
      </c>
      <c r="D7" s="12">
        <f t="shared" ref="D7:D25" si="5">C8-C7</f>
        <v>254</v>
      </c>
      <c r="E7" s="63">
        <f>Grafiek!AW2</f>
        <v>87</v>
      </c>
      <c r="F7" s="19">
        <f t="shared" ref="F7:F25" si="6">D7+E7</f>
        <v>341</v>
      </c>
      <c r="G7" s="151"/>
      <c r="H7" s="38">
        <v>1999</v>
      </c>
      <c r="I7" s="93"/>
      <c r="J7" s="93">
        <f>D7</f>
        <v>254</v>
      </c>
      <c r="K7" s="92">
        <f>E7</f>
        <v>87</v>
      </c>
      <c r="L7" s="94">
        <f t="shared" ref="L7:L25" si="7">J7+K7</f>
        <v>341</v>
      </c>
      <c r="M7" s="151"/>
      <c r="O7" s="193" t="s">
        <v>108</v>
      </c>
      <c r="P7" s="218">
        <v>1578</v>
      </c>
      <c r="Q7" s="19">
        <v>77125</v>
      </c>
      <c r="R7" s="224">
        <f t="shared" si="2"/>
        <v>1.3871222663011039E-4</v>
      </c>
      <c r="S7" s="22">
        <f t="shared" si="3"/>
        <v>6.7795820525014348E-3</v>
      </c>
      <c r="T7" s="22">
        <f t="shared" si="4"/>
        <v>2.3674142975020629E-2</v>
      </c>
      <c r="U7" s="22">
        <f t="shared" si="1"/>
        <v>6.7030012063229394E-2</v>
      </c>
    </row>
    <row r="8" spans="2:21" ht="13.05" customHeight="1" x14ac:dyDescent="0.25">
      <c r="B8" s="37">
        <v>2000</v>
      </c>
      <c r="C8" s="63">
        <f>Grafiek!$H$2</f>
        <v>26156</v>
      </c>
      <c r="D8" s="12">
        <f t="shared" si="5"/>
        <v>444</v>
      </c>
      <c r="E8" s="63">
        <f>Grafiek!AX2</f>
        <v>152</v>
      </c>
      <c r="F8" s="19">
        <f t="shared" si="6"/>
        <v>596</v>
      </c>
      <c r="H8" s="37">
        <v>2000</v>
      </c>
      <c r="I8" s="70"/>
      <c r="J8" s="70">
        <f t="shared" ref="J8:J25" si="8">J7+D8</f>
        <v>698</v>
      </c>
      <c r="K8" s="63">
        <f t="shared" ref="K8:K25" si="9">K7+E8</f>
        <v>239</v>
      </c>
      <c r="L8" s="19">
        <f t="shared" si="7"/>
        <v>937</v>
      </c>
      <c r="O8" s="192" t="s">
        <v>8</v>
      </c>
      <c r="P8" s="218">
        <v>1871</v>
      </c>
      <c r="Q8" s="19">
        <v>75033</v>
      </c>
      <c r="R8" s="224">
        <f t="shared" si="2"/>
        <v>1.6446804564317907E-4</v>
      </c>
      <c r="S8" s="22">
        <f t="shared" si="3"/>
        <v>6.5956872628245081E-3</v>
      </c>
      <c r="T8" s="22">
        <f t="shared" si="4"/>
        <v>2.8069912234641062E-2</v>
      </c>
      <c r="U8" s="22">
        <f t="shared" si="1"/>
        <v>6.5211836565838469E-2</v>
      </c>
    </row>
    <row r="9" spans="2:21" ht="13.05" customHeight="1" x14ac:dyDescent="0.25">
      <c r="B9" s="37">
        <v>2001</v>
      </c>
      <c r="C9" s="63">
        <f>Grafiek!$I$2</f>
        <v>26600</v>
      </c>
      <c r="D9" s="12">
        <f t="shared" si="5"/>
        <v>-237</v>
      </c>
      <c r="E9" s="63">
        <f>Grafiek!AY2</f>
        <v>274</v>
      </c>
      <c r="F9" s="19">
        <f t="shared" si="6"/>
        <v>37</v>
      </c>
      <c r="H9" s="37">
        <v>2001</v>
      </c>
      <c r="I9" s="70"/>
      <c r="J9" s="70">
        <f t="shared" si="8"/>
        <v>461</v>
      </c>
      <c r="K9" s="63">
        <f t="shared" si="9"/>
        <v>513</v>
      </c>
      <c r="L9" s="19">
        <f t="shared" si="7"/>
        <v>974</v>
      </c>
      <c r="O9" s="192" t="s">
        <v>109</v>
      </c>
      <c r="P9" s="218">
        <v>1127</v>
      </c>
      <c r="Q9" s="19">
        <v>44864</v>
      </c>
      <c r="R9" s="224">
        <f t="shared" si="2"/>
        <v>9.9067604190199247E-5</v>
      </c>
      <c r="S9" s="22">
        <f t="shared" si="3"/>
        <v>3.9437169426700079E-3</v>
      </c>
      <c r="T9" s="22">
        <f t="shared" si="4"/>
        <v>1.6907958892806239E-2</v>
      </c>
      <c r="U9" s="22">
        <f t="shared" si="1"/>
        <v>3.8991694796819756E-2</v>
      </c>
    </row>
    <row r="10" spans="2:21" ht="13.05" customHeight="1" x14ac:dyDescent="0.25">
      <c r="B10" s="37">
        <v>2002</v>
      </c>
      <c r="C10" s="63">
        <f>Grafiek!$J$2</f>
        <v>26363</v>
      </c>
      <c r="D10" s="12">
        <f t="shared" si="5"/>
        <v>-116</v>
      </c>
      <c r="E10" s="63">
        <f>Grafiek!AZ2</f>
        <v>201</v>
      </c>
      <c r="F10" s="19">
        <f t="shared" si="6"/>
        <v>85</v>
      </c>
      <c r="H10" s="37">
        <v>2002</v>
      </c>
      <c r="I10" s="70"/>
      <c r="J10" s="70">
        <f t="shared" si="8"/>
        <v>345</v>
      </c>
      <c r="K10" s="63">
        <f t="shared" si="9"/>
        <v>714</v>
      </c>
      <c r="L10" s="19">
        <f t="shared" si="7"/>
        <v>1059</v>
      </c>
      <c r="O10" s="194" t="s">
        <v>353</v>
      </c>
      <c r="P10" s="218">
        <v>1355</v>
      </c>
      <c r="Q10" s="19">
        <v>40878</v>
      </c>
      <c r="R10" s="224">
        <f t="shared" si="2"/>
        <v>1.1910967495804791E-4</v>
      </c>
      <c r="S10" s="22">
        <f t="shared" si="3"/>
        <v>3.5933323195092856E-3</v>
      </c>
      <c r="T10" s="22">
        <f t="shared" si="4"/>
        <v>2.0328557497562072E-2</v>
      </c>
      <c r="U10" s="22">
        <f t="shared" si="1"/>
        <v>3.5527427333817717E-2</v>
      </c>
    </row>
    <row r="11" spans="2:21" ht="13.05" customHeight="1" x14ac:dyDescent="0.25">
      <c r="B11" s="37">
        <v>2003</v>
      </c>
      <c r="C11" s="63">
        <f>Grafiek!$K$2</f>
        <v>26247</v>
      </c>
      <c r="D11" s="12">
        <f t="shared" si="5"/>
        <v>-64</v>
      </c>
      <c r="E11" s="63">
        <f>Grafiek!BA2</f>
        <v>126</v>
      </c>
      <c r="F11" s="19">
        <f t="shared" si="6"/>
        <v>62</v>
      </c>
      <c r="H11" s="37">
        <v>2003</v>
      </c>
      <c r="I11" s="70"/>
      <c r="J11" s="70">
        <f t="shared" si="8"/>
        <v>281</v>
      </c>
      <c r="K11" s="63">
        <f t="shared" si="9"/>
        <v>840</v>
      </c>
      <c r="L11" s="19">
        <f t="shared" si="7"/>
        <v>1121</v>
      </c>
      <c r="O11" s="194" t="s">
        <v>3</v>
      </c>
      <c r="P11" s="218">
        <v>2584</v>
      </c>
      <c r="Q11" s="19">
        <v>39187</v>
      </c>
      <c r="R11" s="224">
        <f t="shared" si="2"/>
        <v>2.2714346870228471E-4</v>
      </c>
      <c r="S11" s="22">
        <f t="shared" si="3"/>
        <v>3.444686961314408E-3</v>
      </c>
      <c r="T11" s="22">
        <f t="shared" si="4"/>
        <v>3.8766784187232763E-2</v>
      </c>
      <c r="U11" s="22">
        <f t="shared" si="1"/>
        <v>3.4057764443718254E-2</v>
      </c>
    </row>
    <row r="12" spans="2:21" ht="13.05" customHeight="1" x14ac:dyDescent="0.25">
      <c r="B12" s="37">
        <v>2004</v>
      </c>
      <c r="C12" s="63">
        <f>Grafiek!$L$2</f>
        <v>26183</v>
      </c>
      <c r="D12" s="12">
        <f t="shared" si="5"/>
        <v>-201</v>
      </c>
      <c r="E12" s="63">
        <f>Grafiek!BB2</f>
        <v>128</v>
      </c>
      <c r="F12" s="19">
        <f t="shared" si="6"/>
        <v>-73</v>
      </c>
      <c r="H12" s="37">
        <v>2004</v>
      </c>
      <c r="I12" s="70"/>
      <c r="J12" s="70">
        <f t="shared" si="8"/>
        <v>80</v>
      </c>
      <c r="K12" s="63">
        <f t="shared" si="9"/>
        <v>968</v>
      </c>
      <c r="L12" s="19">
        <f t="shared" si="7"/>
        <v>1048</v>
      </c>
      <c r="O12" s="192" t="s">
        <v>145</v>
      </c>
      <c r="P12" s="218">
        <v>6274</v>
      </c>
      <c r="Q12" s="19">
        <v>28239</v>
      </c>
      <c r="R12" s="224">
        <f t="shared" si="2"/>
        <v>5.5150856139246683E-4</v>
      </c>
      <c r="S12" s="22">
        <f t="shared" si="3"/>
        <v>2.4823159491810442E-3</v>
      </c>
      <c r="T12" s="22">
        <f t="shared" si="4"/>
        <v>9.4126472132623207E-2</v>
      </c>
      <c r="U12" s="22">
        <f t="shared" si="1"/>
        <v>2.4542761888538541E-2</v>
      </c>
    </row>
    <row r="13" spans="2:21" ht="13.05" customHeight="1" x14ac:dyDescent="0.25">
      <c r="B13" s="37">
        <v>2005</v>
      </c>
      <c r="C13" s="63">
        <f>Grafiek!$M$2</f>
        <v>25982</v>
      </c>
      <c r="D13" s="12">
        <f t="shared" si="5"/>
        <v>-285</v>
      </c>
      <c r="E13" s="63">
        <f>Grafiek!BC2</f>
        <v>106</v>
      </c>
      <c r="F13" s="19">
        <f t="shared" si="6"/>
        <v>-179</v>
      </c>
      <c r="H13" s="37">
        <v>2005</v>
      </c>
      <c r="I13" s="70"/>
      <c r="J13" s="70">
        <f t="shared" si="8"/>
        <v>-205</v>
      </c>
      <c r="K13" s="63">
        <f t="shared" si="9"/>
        <v>1074</v>
      </c>
      <c r="L13" s="19">
        <f t="shared" si="7"/>
        <v>869</v>
      </c>
      <c r="O13" s="192" t="s">
        <v>173</v>
      </c>
      <c r="P13" s="218">
        <v>849</v>
      </c>
      <c r="Q13" s="19">
        <v>27960</v>
      </c>
      <c r="R13" s="224">
        <f t="shared" si="2"/>
        <v>7.4630342464489054E-5</v>
      </c>
      <c r="S13" s="22">
        <f t="shared" si="3"/>
        <v>2.4577907836361768E-3</v>
      </c>
      <c r="T13" s="22">
        <f t="shared" si="4"/>
        <v>1.2737229015077638E-2</v>
      </c>
      <c r="U13" s="22">
        <f t="shared" si="1"/>
        <v>2.4300280548303327E-2</v>
      </c>
    </row>
    <row r="14" spans="2:21" ht="13.05" customHeight="1" x14ac:dyDescent="0.25">
      <c r="B14" s="37">
        <v>2006</v>
      </c>
      <c r="C14" s="63">
        <f>Grafiek!$N$2</f>
        <v>25697</v>
      </c>
      <c r="D14" s="12">
        <f t="shared" si="5"/>
        <v>-558</v>
      </c>
      <c r="E14" s="63">
        <f>Grafiek!BD2</f>
        <v>141</v>
      </c>
      <c r="F14" s="19">
        <f t="shared" si="6"/>
        <v>-417</v>
      </c>
      <c r="H14" s="37">
        <v>2006</v>
      </c>
      <c r="I14" s="70"/>
      <c r="J14" s="70">
        <f t="shared" si="8"/>
        <v>-763</v>
      </c>
      <c r="K14" s="63">
        <f t="shared" si="9"/>
        <v>1215</v>
      </c>
      <c r="L14" s="19">
        <f t="shared" si="7"/>
        <v>452</v>
      </c>
      <c r="O14" s="192" t="s">
        <v>17</v>
      </c>
      <c r="P14" s="218">
        <v>1033</v>
      </c>
      <c r="Q14" s="19">
        <v>25068</v>
      </c>
      <c r="R14" s="224">
        <f t="shared" si="2"/>
        <v>9.0804645189419543E-5</v>
      </c>
      <c r="S14" s="22">
        <f t="shared" si="3"/>
        <v>2.2035729386334648E-3</v>
      </c>
      <c r="T14" s="22">
        <f t="shared" si="4"/>
        <v>1.5497712099617433E-2</v>
      </c>
      <c r="U14" s="22">
        <f t="shared" si="1"/>
        <v>2.1786818053822165E-2</v>
      </c>
    </row>
    <row r="15" spans="2:21" ht="13.05" customHeight="1" x14ac:dyDescent="0.25">
      <c r="B15" s="37">
        <v>2007</v>
      </c>
      <c r="C15" s="63">
        <f>Grafiek!$O$2</f>
        <v>25139</v>
      </c>
      <c r="D15" s="12">
        <f t="shared" si="5"/>
        <v>-13</v>
      </c>
      <c r="E15" s="63">
        <f>Grafiek!BE2</f>
        <v>114</v>
      </c>
      <c r="F15" s="19">
        <f t="shared" si="6"/>
        <v>101</v>
      </c>
      <c r="H15" s="37">
        <v>2007</v>
      </c>
      <c r="I15" s="70"/>
      <c r="J15" s="70">
        <f t="shared" si="8"/>
        <v>-776</v>
      </c>
      <c r="K15" s="63">
        <f t="shared" si="9"/>
        <v>1329</v>
      </c>
      <c r="L15" s="19">
        <f t="shared" si="7"/>
        <v>553</v>
      </c>
      <c r="O15" s="192" t="s">
        <v>6</v>
      </c>
      <c r="P15" s="218">
        <v>1723</v>
      </c>
      <c r="Q15" s="19">
        <v>23395</v>
      </c>
      <c r="R15" s="224">
        <f t="shared" si="2"/>
        <v>1.5145828040790887E-4</v>
      </c>
      <c r="S15" s="22">
        <f t="shared" si="3"/>
        <v>2.0565098491834174E-3</v>
      </c>
      <c r="T15" s="22">
        <f t="shared" si="4"/>
        <v>2.5849523666641661E-2</v>
      </c>
      <c r="U15" s="22">
        <f t="shared" si="1"/>
        <v>2.0332799121157236E-2</v>
      </c>
    </row>
    <row r="16" spans="2:21" ht="13.05" customHeight="1" x14ac:dyDescent="0.25">
      <c r="B16" s="37">
        <v>2008</v>
      </c>
      <c r="C16" s="63">
        <f>Grafiek!$P$2</f>
        <v>25126</v>
      </c>
      <c r="D16" s="12">
        <f t="shared" si="5"/>
        <v>369</v>
      </c>
      <c r="E16" s="63">
        <f>Grafiek!BF2</f>
        <v>104</v>
      </c>
      <c r="F16" s="19">
        <f t="shared" si="6"/>
        <v>473</v>
      </c>
      <c r="H16" s="37">
        <v>2008</v>
      </c>
      <c r="I16" s="70"/>
      <c r="J16" s="70">
        <f t="shared" si="8"/>
        <v>-407</v>
      </c>
      <c r="K16" s="63">
        <f t="shared" si="9"/>
        <v>1433</v>
      </c>
      <c r="L16" s="19">
        <f t="shared" si="7"/>
        <v>1026</v>
      </c>
      <c r="O16" s="194" t="s">
        <v>52</v>
      </c>
      <c r="P16" s="218">
        <v>1410</v>
      </c>
      <c r="Q16" s="19">
        <v>19526</v>
      </c>
      <c r="R16" s="224">
        <f t="shared" si="2"/>
        <v>1.2394438501169561E-4</v>
      </c>
      <c r="S16" s="22">
        <f t="shared" si="3"/>
        <v>1.7164099728640911E-3</v>
      </c>
      <c r="T16" s="22">
        <f t="shared" si="4"/>
        <v>2.1153701897832122E-2</v>
      </c>
      <c r="U16" s="22">
        <f t="shared" si="1"/>
        <v>1.6970217381479639E-2</v>
      </c>
    </row>
    <row r="17" spans="2:21" ht="13.05" customHeight="1" x14ac:dyDescent="0.25">
      <c r="B17" s="37">
        <v>2009</v>
      </c>
      <c r="C17" s="63">
        <f>Grafiek!$Q$2</f>
        <v>25495</v>
      </c>
      <c r="D17" s="12">
        <f t="shared" si="5"/>
        <v>-455</v>
      </c>
      <c r="E17" s="63">
        <f>Grafiek!BG2</f>
        <v>143</v>
      </c>
      <c r="F17" s="19">
        <f t="shared" si="6"/>
        <v>-312</v>
      </c>
      <c r="H17" s="37">
        <v>2009</v>
      </c>
      <c r="I17" s="70"/>
      <c r="J17" s="70">
        <f t="shared" si="8"/>
        <v>-862</v>
      </c>
      <c r="K17" s="63">
        <f t="shared" si="9"/>
        <v>1576</v>
      </c>
      <c r="L17" s="19">
        <f t="shared" si="7"/>
        <v>714</v>
      </c>
      <c r="O17" s="193" t="s">
        <v>39</v>
      </c>
      <c r="P17" s="218">
        <v>3824</v>
      </c>
      <c r="Q17" s="19">
        <v>19277</v>
      </c>
      <c r="R17" s="224">
        <f t="shared" si="2"/>
        <v>3.3614420445725107E-4</v>
      </c>
      <c r="S17" s="22">
        <f t="shared" si="3"/>
        <v>1.6945219218939406E-3</v>
      </c>
      <c r="T17" s="22">
        <f t="shared" si="4"/>
        <v>5.7370039756957467E-2</v>
      </c>
      <c r="U17" s="22">
        <f t="shared" si="1"/>
        <v>1.6753809303635309E-2</v>
      </c>
    </row>
    <row r="18" spans="2:21" ht="13.05" customHeight="1" x14ac:dyDescent="0.25">
      <c r="B18" s="37">
        <v>2010</v>
      </c>
      <c r="C18" s="63">
        <f>Grafiek!$R$2</f>
        <v>25040</v>
      </c>
      <c r="D18" s="12">
        <f t="shared" si="5"/>
        <v>-69</v>
      </c>
      <c r="E18" s="63">
        <f>Grafiek!BH2</f>
        <v>111</v>
      </c>
      <c r="F18" s="19">
        <f t="shared" si="6"/>
        <v>42</v>
      </c>
      <c r="H18" s="37">
        <v>2010</v>
      </c>
      <c r="I18" s="70"/>
      <c r="J18" s="70">
        <f t="shared" si="8"/>
        <v>-931</v>
      </c>
      <c r="K18" s="63">
        <f t="shared" si="9"/>
        <v>1687</v>
      </c>
      <c r="L18" s="19">
        <f t="shared" si="7"/>
        <v>756</v>
      </c>
      <c r="O18" s="192" t="s">
        <v>41</v>
      </c>
      <c r="P18" s="218">
        <v>2574</v>
      </c>
      <c r="Q18" s="19">
        <v>17919</v>
      </c>
      <c r="R18" s="224">
        <f t="shared" si="2"/>
        <v>2.2626443051071239E-4</v>
      </c>
      <c r="S18" s="22">
        <f t="shared" si="3"/>
        <v>1.5751485354784209E-3</v>
      </c>
      <c r="T18" s="22">
        <f t="shared" si="4"/>
        <v>3.8616757932638211E-2</v>
      </c>
      <c r="U18" s="22">
        <f t="shared" si="1"/>
        <v>1.5573559626074653E-2</v>
      </c>
    </row>
    <row r="19" spans="2:21" ht="13.05" customHeight="1" x14ac:dyDescent="0.25">
      <c r="B19" s="37">
        <v>2011</v>
      </c>
      <c r="C19" s="63">
        <f>Grafiek!$S$2</f>
        <v>24971</v>
      </c>
      <c r="D19" s="12">
        <f t="shared" si="5"/>
        <v>-146</v>
      </c>
      <c r="E19" s="63">
        <f>Grafiek!BI2</f>
        <v>114</v>
      </c>
      <c r="F19" s="19">
        <f t="shared" si="6"/>
        <v>-32</v>
      </c>
      <c r="H19" s="37">
        <v>2011</v>
      </c>
      <c r="I19" s="70"/>
      <c r="J19" s="70">
        <f t="shared" si="8"/>
        <v>-1077</v>
      </c>
      <c r="K19" s="63">
        <f t="shared" si="9"/>
        <v>1801</v>
      </c>
      <c r="L19" s="19">
        <f t="shared" si="7"/>
        <v>724</v>
      </c>
      <c r="O19" s="192" t="s">
        <v>352</v>
      </c>
      <c r="P19" s="218">
        <v>-28</v>
      </c>
      <c r="Q19" s="19">
        <v>17784</v>
      </c>
      <c r="R19" s="224">
        <f t="shared" si="2"/>
        <v>-2.4613069364024658E-6</v>
      </c>
      <c r="S19" s="22">
        <f t="shared" si="3"/>
        <v>1.5632815198921947E-3</v>
      </c>
      <c r="T19" s="22">
        <f t="shared" si="4"/>
        <v>-4.2007351286475135E-4</v>
      </c>
      <c r="U19" s="22">
        <f t="shared" si="1"/>
        <v>1.5456229945315678E-2</v>
      </c>
    </row>
    <row r="20" spans="2:21" ht="13.05" customHeight="1" x14ac:dyDescent="0.25">
      <c r="B20" s="37">
        <v>2012</v>
      </c>
      <c r="C20" s="63">
        <f>Grafiek!$T$2</f>
        <v>24825</v>
      </c>
      <c r="D20" s="12">
        <f t="shared" si="5"/>
        <v>-282</v>
      </c>
      <c r="E20" s="63">
        <f>Grafiek!BJ2</f>
        <v>99</v>
      </c>
      <c r="F20" s="19">
        <f t="shared" si="6"/>
        <v>-183</v>
      </c>
      <c r="H20" s="37">
        <v>2012</v>
      </c>
      <c r="I20" s="70"/>
      <c r="J20" s="70">
        <f t="shared" si="8"/>
        <v>-1359</v>
      </c>
      <c r="K20" s="63">
        <f t="shared" si="9"/>
        <v>1900</v>
      </c>
      <c r="L20" s="19">
        <f t="shared" si="7"/>
        <v>541</v>
      </c>
      <c r="O20" s="192" t="s">
        <v>130</v>
      </c>
      <c r="P20" s="218">
        <v>1965</v>
      </c>
      <c r="Q20" s="19">
        <v>16757</v>
      </c>
      <c r="R20" s="224">
        <f t="shared" si="2"/>
        <v>1.7273100464395877E-4</v>
      </c>
      <c r="S20" s="22">
        <f t="shared" si="3"/>
        <v>1.4730042976177186E-3</v>
      </c>
      <c r="T20" s="22">
        <f t="shared" si="4"/>
        <v>2.9480159027829869E-2</v>
      </c>
      <c r="U20" s="22">
        <f t="shared" si="1"/>
        <v>1.4563655262801102E-2</v>
      </c>
    </row>
    <row r="21" spans="2:21" ht="13.05" customHeight="1" x14ac:dyDescent="0.25">
      <c r="B21" s="37">
        <v>2013</v>
      </c>
      <c r="C21" s="63">
        <f>Grafiek!$U$2</f>
        <v>24543</v>
      </c>
      <c r="D21" s="12">
        <f t="shared" si="5"/>
        <v>-406</v>
      </c>
      <c r="E21" s="63">
        <f>Grafiek!BK2</f>
        <v>141</v>
      </c>
      <c r="F21" s="19">
        <f t="shared" si="6"/>
        <v>-265</v>
      </c>
      <c r="H21" s="37">
        <v>2013</v>
      </c>
      <c r="I21" s="70"/>
      <c r="J21" s="70">
        <f t="shared" si="8"/>
        <v>-1765</v>
      </c>
      <c r="K21" s="63">
        <f t="shared" si="9"/>
        <v>2041</v>
      </c>
      <c r="L21" s="19">
        <f t="shared" si="7"/>
        <v>276</v>
      </c>
      <c r="O21" s="194" t="s">
        <v>147</v>
      </c>
      <c r="P21" s="218">
        <v>1144</v>
      </c>
      <c r="Q21" s="19">
        <v>15867</v>
      </c>
      <c r="R21" s="224">
        <f t="shared" si="2"/>
        <v>1.0056196911587217E-4</v>
      </c>
      <c r="S21" s="22">
        <f t="shared" si="3"/>
        <v>1.394769898567783E-3</v>
      </c>
      <c r="T21" s="22">
        <f t="shared" si="4"/>
        <v>1.7163003525616984E-2</v>
      </c>
      <c r="U21" s="22">
        <f t="shared" si="1"/>
        <v>1.3790148478538228E-2</v>
      </c>
    </row>
    <row r="22" spans="2:21" ht="13.05" customHeight="1" x14ac:dyDescent="0.25">
      <c r="B22" s="37">
        <v>2014</v>
      </c>
      <c r="C22" s="63">
        <f>Grafiek!$V$2</f>
        <v>24137</v>
      </c>
      <c r="D22" s="12">
        <f t="shared" si="5"/>
        <v>-163</v>
      </c>
      <c r="E22" s="63">
        <f>Grafiek!BL2</f>
        <v>110</v>
      </c>
      <c r="F22" s="19">
        <f t="shared" si="6"/>
        <v>-53</v>
      </c>
      <c r="H22" s="37">
        <v>2014</v>
      </c>
      <c r="I22" s="70"/>
      <c r="J22" s="70">
        <f t="shared" si="8"/>
        <v>-1928</v>
      </c>
      <c r="K22" s="63">
        <f t="shared" si="9"/>
        <v>2151</v>
      </c>
      <c r="L22" s="19">
        <f t="shared" si="7"/>
        <v>223</v>
      </c>
      <c r="O22" s="192" t="s">
        <v>72</v>
      </c>
      <c r="P22" s="218">
        <v>497</v>
      </c>
      <c r="Q22" s="19">
        <v>15031</v>
      </c>
      <c r="R22" s="224">
        <f t="shared" si="2"/>
        <v>4.3688198121143771E-5</v>
      </c>
      <c r="S22" s="22">
        <f t="shared" si="3"/>
        <v>1.321282305752338E-3</v>
      </c>
      <c r="T22" s="22">
        <f t="shared" si="4"/>
        <v>7.456304853349336E-3</v>
      </c>
      <c r="U22" s="22">
        <f t="shared" si="1"/>
        <v>1.3063573566578945E-2</v>
      </c>
    </row>
    <row r="23" spans="2:21" ht="13.05" customHeight="1" x14ac:dyDescent="0.25">
      <c r="B23" s="37">
        <v>2015</v>
      </c>
      <c r="C23" s="63">
        <f>Grafiek!$W$2</f>
        <v>23974</v>
      </c>
      <c r="D23" s="12">
        <f t="shared" si="5"/>
        <v>-316</v>
      </c>
      <c r="E23" s="63">
        <f>Grafiek!BM2</f>
        <v>127</v>
      </c>
      <c r="F23" s="19">
        <f t="shared" si="6"/>
        <v>-189</v>
      </c>
      <c r="H23" s="37">
        <v>2015</v>
      </c>
      <c r="I23" s="70"/>
      <c r="J23" s="70">
        <f t="shared" si="8"/>
        <v>-2244</v>
      </c>
      <c r="K23" s="63">
        <f t="shared" si="9"/>
        <v>2278</v>
      </c>
      <c r="L23" s="19">
        <f t="shared" si="7"/>
        <v>34</v>
      </c>
      <c r="O23" s="192" t="s">
        <v>34</v>
      </c>
      <c r="P23" s="218">
        <v>631</v>
      </c>
      <c r="Q23" s="19">
        <v>14496</v>
      </c>
      <c r="R23" s="224">
        <f t="shared" si="2"/>
        <v>5.5467309888212716E-5</v>
      </c>
      <c r="S23" s="22">
        <f t="shared" si="3"/>
        <v>1.2742537625032196E-3</v>
      </c>
      <c r="T23" s="22">
        <f t="shared" si="4"/>
        <v>9.4666566649163602E-3</v>
      </c>
      <c r="U23" s="22">
        <f t="shared" si="1"/>
        <v>1.2598600387274858E-2</v>
      </c>
    </row>
    <row r="24" spans="2:21" ht="13.05" customHeight="1" x14ac:dyDescent="0.25">
      <c r="B24" s="37">
        <v>2016</v>
      </c>
      <c r="C24" s="63">
        <f>Grafiek!$X$2</f>
        <v>23658</v>
      </c>
      <c r="D24" s="12">
        <f t="shared" si="5"/>
        <v>-709</v>
      </c>
      <c r="E24" s="63">
        <f>Grafiek!BN2</f>
        <v>506</v>
      </c>
      <c r="F24" s="19">
        <f t="shared" si="6"/>
        <v>-203</v>
      </c>
      <c r="H24" s="37">
        <v>2016</v>
      </c>
      <c r="I24" s="54"/>
      <c r="J24" s="70">
        <f t="shared" si="8"/>
        <v>-2953</v>
      </c>
      <c r="K24" s="63">
        <f t="shared" si="9"/>
        <v>2784</v>
      </c>
      <c r="L24" s="19">
        <f t="shared" si="7"/>
        <v>-169</v>
      </c>
      <c r="O24" s="195" t="s">
        <v>45</v>
      </c>
      <c r="P24" s="218">
        <v>450</v>
      </c>
      <c r="Q24" s="19">
        <v>10832</v>
      </c>
      <c r="R24" s="224">
        <f t="shared" si="2"/>
        <v>3.9556718620753919E-5</v>
      </c>
      <c r="S24" s="22">
        <f t="shared" si="3"/>
        <v>9.5217416911112535E-4</v>
      </c>
      <c r="T24" s="22">
        <f t="shared" si="4"/>
        <v>6.7511814567549318E-3</v>
      </c>
      <c r="U24" s="22">
        <f t="shared" si="1"/>
        <v>9.4141859406016316E-3</v>
      </c>
    </row>
    <row r="25" spans="2:21" ht="13.05" customHeight="1" x14ac:dyDescent="0.25">
      <c r="B25" s="37">
        <v>2017</v>
      </c>
      <c r="C25" s="63">
        <f>Grafiek!$Y$2</f>
        <v>22949</v>
      </c>
      <c r="D25" s="12">
        <f t="shared" si="5"/>
        <v>-1546</v>
      </c>
      <c r="E25" s="63">
        <f>Grafiek!BO2</f>
        <v>1381</v>
      </c>
      <c r="F25" s="19">
        <f t="shared" si="6"/>
        <v>-165</v>
      </c>
      <c r="H25" s="120">
        <v>2017</v>
      </c>
      <c r="I25" s="95"/>
      <c r="J25" s="95">
        <f t="shared" si="8"/>
        <v>-4499</v>
      </c>
      <c r="K25" s="174">
        <f t="shared" si="9"/>
        <v>4165</v>
      </c>
      <c r="L25" s="29">
        <f t="shared" si="7"/>
        <v>-334</v>
      </c>
      <c r="O25" s="195" t="s">
        <v>65</v>
      </c>
      <c r="P25" s="218">
        <v>274</v>
      </c>
      <c r="Q25" s="19">
        <v>10813</v>
      </c>
      <c r="R25" s="224">
        <f t="shared" si="2"/>
        <v>2.4085646449081274E-5</v>
      </c>
      <c r="S25" s="22">
        <f t="shared" si="3"/>
        <v>9.50503996547138E-4</v>
      </c>
      <c r="T25" s="22">
        <f t="shared" si="4"/>
        <v>4.1107193758907808E-3</v>
      </c>
      <c r="U25" s="22">
        <f t="shared" si="1"/>
        <v>9.3976728744207382E-3</v>
      </c>
    </row>
    <row r="26" spans="2:21" ht="13.05" customHeight="1" x14ac:dyDescent="0.25">
      <c r="B26" s="120">
        <v>2018</v>
      </c>
      <c r="C26" s="174">
        <f>Grafiek!$Z$2</f>
        <v>21403</v>
      </c>
      <c r="D26" s="175"/>
      <c r="E26" s="174"/>
      <c r="F26" s="29"/>
      <c r="H26" s="176"/>
      <c r="I26" s="177"/>
      <c r="J26" s="178"/>
      <c r="K26" s="177"/>
      <c r="L26" s="177"/>
      <c r="O26" s="195" t="s">
        <v>38</v>
      </c>
      <c r="P26" s="218">
        <v>349</v>
      </c>
      <c r="Q26" s="19">
        <v>10596</v>
      </c>
      <c r="R26" s="224">
        <f t="shared" si="2"/>
        <v>3.0678432885873591E-5</v>
      </c>
      <c r="S26" s="22">
        <f t="shared" si="3"/>
        <v>9.3142886779001887E-4</v>
      </c>
      <c r="T26" s="22">
        <f t="shared" si="4"/>
        <v>5.2359162853499366E-3</v>
      </c>
      <c r="U26" s="22">
        <f t="shared" si="1"/>
        <v>9.2090762764600164E-3</v>
      </c>
    </row>
    <row r="27" spans="2:21" ht="13.05" customHeight="1" x14ac:dyDescent="0.25">
      <c r="B27" s="40" t="s">
        <v>307</v>
      </c>
      <c r="C27" s="169"/>
      <c r="D27" s="45">
        <f>SUM(D7:D25)</f>
        <v>-4499</v>
      </c>
      <c r="E27" s="13">
        <f t="shared" ref="E27:F27" si="10">SUM(E7:E25)</f>
        <v>4165</v>
      </c>
      <c r="F27" s="127">
        <f t="shared" si="10"/>
        <v>-334</v>
      </c>
      <c r="H27" s="180" t="s">
        <v>330</v>
      </c>
      <c r="O27" s="193" t="s">
        <v>0</v>
      </c>
      <c r="P27" s="218">
        <v>664</v>
      </c>
      <c r="Q27" s="197">
        <v>10545</v>
      </c>
      <c r="R27" s="225">
        <f t="shared" si="2"/>
        <v>5.8368135920401332E-5</v>
      </c>
      <c r="S27" s="22">
        <f t="shared" si="3"/>
        <v>9.2694577301300006E-4</v>
      </c>
      <c r="T27" s="22">
        <f t="shared" si="4"/>
        <v>9.9617433050783882E-3</v>
      </c>
      <c r="U27" s="209">
        <f t="shared" si="1"/>
        <v>9.1647517303955137E-3</v>
      </c>
    </row>
    <row r="28" spans="2:21" ht="13.05" customHeight="1" x14ac:dyDescent="0.25">
      <c r="H28" s="180" t="s">
        <v>321</v>
      </c>
      <c r="O28" s="192" t="s">
        <v>166</v>
      </c>
      <c r="P28" s="218">
        <v>674</v>
      </c>
      <c r="Q28" s="197">
        <v>10427</v>
      </c>
      <c r="R28" s="225">
        <f t="shared" si="2"/>
        <v>5.9247174111973642E-5</v>
      </c>
      <c r="S28" s="22">
        <f t="shared" si="3"/>
        <v>9.1657312235244681E-4</v>
      </c>
      <c r="T28" s="22">
        <f t="shared" si="4"/>
        <v>1.0111769559672943E-2</v>
      </c>
      <c r="U28" s="209">
        <f t="shared" si="1"/>
        <v>9.0621968983247061E-3</v>
      </c>
    </row>
    <row r="29" spans="2:21" ht="13.05" customHeight="1" x14ac:dyDescent="0.25">
      <c r="B29" s="180" t="s">
        <v>315</v>
      </c>
      <c r="H29" s="180" t="s">
        <v>322</v>
      </c>
      <c r="O29" s="192" t="s">
        <v>105</v>
      </c>
      <c r="P29" s="218">
        <v>183</v>
      </c>
      <c r="Q29" s="197">
        <v>9677</v>
      </c>
      <c r="R29" s="225">
        <f t="shared" si="2"/>
        <v>1.6086398905773259E-5</v>
      </c>
      <c r="S29" s="22">
        <f t="shared" si="3"/>
        <v>8.5064525798452363E-4</v>
      </c>
      <c r="T29" s="22">
        <f t="shared" si="4"/>
        <v>2.7454804590803391E-3</v>
      </c>
      <c r="U29" s="209">
        <f t="shared" si="1"/>
        <v>8.4103653385526212E-3</v>
      </c>
    </row>
    <row r="30" spans="2:21" ht="13.05" customHeight="1" x14ac:dyDescent="0.25">
      <c r="B30" s="180" t="s">
        <v>316</v>
      </c>
      <c r="H30" s="180" t="s">
        <v>323</v>
      </c>
      <c r="O30" s="192" t="s">
        <v>158</v>
      </c>
      <c r="P30" s="218">
        <v>573</v>
      </c>
      <c r="Q30" s="197">
        <v>9436</v>
      </c>
      <c r="R30" s="225">
        <f t="shared" si="2"/>
        <v>5.036888837709332E-5</v>
      </c>
      <c r="S30" s="22">
        <f t="shared" si="3"/>
        <v>8.2946043756763096E-4</v>
      </c>
      <c r="T30" s="22">
        <f t="shared" si="4"/>
        <v>8.5965043882679469E-3</v>
      </c>
      <c r="U30" s="209">
        <f t="shared" si="1"/>
        <v>8.2009101306791919E-3</v>
      </c>
    </row>
    <row r="31" spans="2:21" ht="13.05" customHeight="1" x14ac:dyDescent="0.25">
      <c r="B31" s="180" t="s">
        <v>317</v>
      </c>
      <c r="H31" s="180" t="s">
        <v>324</v>
      </c>
      <c r="O31" s="192" t="s">
        <v>59</v>
      </c>
      <c r="P31" s="218">
        <v>356</v>
      </c>
      <c r="Q31" s="197">
        <v>9366</v>
      </c>
      <c r="R31" s="225">
        <f t="shared" si="2"/>
        <v>3.1293759619974208E-5</v>
      </c>
      <c r="S31" s="22">
        <f t="shared" si="3"/>
        <v>8.233071702266248E-4</v>
      </c>
      <c r="T31" s="22">
        <f t="shared" si="4"/>
        <v>5.3409346635661242E-3</v>
      </c>
      <c r="U31" s="209">
        <f t="shared" si="1"/>
        <v>8.1400725184337958E-3</v>
      </c>
    </row>
    <row r="32" spans="2:21" ht="13.05" customHeight="1" x14ac:dyDescent="0.25">
      <c r="B32" s="180" t="s">
        <v>318</v>
      </c>
      <c r="H32" s="180" t="s">
        <v>325</v>
      </c>
      <c r="O32" s="192" t="s">
        <v>42</v>
      </c>
      <c r="P32" s="218">
        <v>585</v>
      </c>
      <c r="Q32" s="197">
        <v>8537</v>
      </c>
      <c r="R32" s="225">
        <f t="shared" si="2"/>
        <v>5.142373420698009E-5</v>
      </c>
      <c r="S32" s="22">
        <f t="shared" si="3"/>
        <v>7.5043490414528036E-4</v>
      </c>
      <c r="T32" s="22">
        <f t="shared" si="4"/>
        <v>8.776535893781412E-3</v>
      </c>
      <c r="U32" s="209">
        <f t="shared" si="1"/>
        <v>7.4195813676990524E-3</v>
      </c>
    </row>
    <row r="33" spans="2:21" ht="13.05" customHeight="1" x14ac:dyDescent="0.25">
      <c r="B33" s="180" t="s">
        <v>319</v>
      </c>
      <c r="H33" s="180" t="s">
        <v>326</v>
      </c>
      <c r="O33" s="192" t="s">
        <v>287</v>
      </c>
      <c r="P33" s="218">
        <v>267</v>
      </c>
      <c r="Q33" s="197">
        <v>8072</v>
      </c>
      <c r="R33" s="225">
        <f t="shared" si="2"/>
        <v>2.3470319714980656E-5</v>
      </c>
      <c r="S33" s="22">
        <f t="shared" si="3"/>
        <v>7.0955962823716803E-4</v>
      </c>
      <c r="T33" s="22">
        <f t="shared" si="4"/>
        <v>4.0057009976745932E-3</v>
      </c>
      <c r="U33" s="209">
        <f t="shared" si="1"/>
        <v>7.0154458006403591E-3</v>
      </c>
    </row>
    <row r="34" spans="2:21" ht="13.05" customHeight="1" x14ac:dyDescent="0.25">
      <c r="B34" s="180" t="s">
        <v>320</v>
      </c>
      <c r="H34" s="180" t="s">
        <v>327</v>
      </c>
      <c r="O34" s="211" t="s">
        <v>350</v>
      </c>
      <c r="P34" s="61">
        <f>SUM(P4:P33)</f>
        <v>50348</v>
      </c>
      <c r="Q34" s="212">
        <f>SUM(Q4:Q33)</f>
        <v>928712</v>
      </c>
      <c r="R34" s="172">
        <f t="shared" si="2"/>
        <v>4.4257814869282626E-3</v>
      </c>
      <c r="S34" s="41">
        <f t="shared" si="3"/>
        <v>8.1637331697150248E-2</v>
      </c>
      <c r="T34" s="220">
        <f t="shared" si="4"/>
        <v>0.75535218663266068</v>
      </c>
      <c r="U34" s="221">
        <f t="shared" si="1"/>
        <v>0.80715172205207009</v>
      </c>
    </row>
    <row r="35" spans="2:21" ht="13.05" customHeight="1" x14ac:dyDescent="0.25">
      <c r="B35" s="180" t="s">
        <v>329</v>
      </c>
      <c r="H35" s="180" t="s">
        <v>328</v>
      </c>
      <c r="O35" s="196" t="s">
        <v>349</v>
      </c>
      <c r="P35" s="216">
        <f>P36-P34</f>
        <v>16307</v>
      </c>
      <c r="Q35" s="198">
        <f>Q36-Q34</f>
        <v>221892</v>
      </c>
      <c r="R35" s="226">
        <f t="shared" si="2"/>
        <v>1.4334475789969648E-3</v>
      </c>
      <c r="S35" s="42">
        <f t="shared" si="3"/>
        <v>1.9505154240436286E-2</v>
      </c>
      <c r="T35" s="222">
        <f t="shared" si="4"/>
        <v>0.24464781336733929</v>
      </c>
      <c r="U35" s="223">
        <f t="shared" si="1"/>
        <v>0.19284827794792997</v>
      </c>
    </row>
    <row r="36" spans="2:21" ht="13.05" customHeight="1" x14ac:dyDescent="0.25">
      <c r="O36" s="106" t="s">
        <v>356</v>
      </c>
      <c r="P36" s="216">
        <v>66655</v>
      </c>
      <c r="Q36" s="198">
        <v>1150604</v>
      </c>
      <c r="R36" s="226">
        <f t="shared" si="2"/>
        <v>5.8592290659252276E-3</v>
      </c>
      <c r="S36" s="42">
        <f t="shared" si="3"/>
        <v>0.10114248593758653</v>
      </c>
      <c r="T36" s="222">
        <f t="shared" si="4"/>
        <v>1</v>
      </c>
      <c r="U36" s="223">
        <f t="shared" si="1"/>
        <v>1</v>
      </c>
    </row>
    <row r="37" spans="2:21" ht="13.05" customHeight="1" x14ac:dyDescent="0.25">
      <c r="O37" s="106" t="s">
        <v>358</v>
      </c>
      <c r="P37" s="216">
        <v>23033.657377500011</v>
      </c>
      <c r="Q37" s="198">
        <v>334756.48672650027</v>
      </c>
      <c r="R37" s="226">
        <f t="shared" si="2"/>
        <v>2.0247464526413788E-3</v>
      </c>
      <c r="S37" s="42">
        <f t="shared" si="3"/>
        <v>2.9426373670916255E-2</v>
      </c>
      <c r="T37" s="42">
        <f t="shared" ref="T37" si="11">P37/P$36</f>
        <v>0.34556533459605449</v>
      </c>
      <c r="U37" s="210">
        <f t="shared" ref="U37" si="12">Q37/Q$36</f>
        <v>0.2909397905156772</v>
      </c>
    </row>
    <row r="38" spans="2:21" ht="13.05" customHeight="1" x14ac:dyDescent="0.25">
      <c r="O38" s="106" t="s">
        <v>357</v>
      </c>
      <c r="P38" s="219">
        <f>P37/P36</f>
        <v>0.34556533459605449</v>
      </c>
      <c r="Q38" s="210">
        <f>Q37/Q36</f>
        <v>0.2909397905156772</v>
      </c>
      <c r="R38" s="242">
        <v>11376070</v>
      </c>
      <c r="S38" s="243"/>
      <c r="T38" s="29"/>
      <c r="U38" s="198">
        <f>$Q$36</f>
        <v>1150604</v>
      </c>
    </row>
  </sheetData>
  <mergeCells count="6">
    <mergeCell ref="C4:F4"/>
    <mergeCell ref="I4:L4"/>
    <mergeCell ref="R38:S38"/>
    <mergeCell ref="O2:O3"/>
    <mergeCell ref="P2:P3"/>
    <mergeCell ref="Q2:Q3"/>
  </mergeCells>
  <pageMargins left="0.7" right="0.7" top="0.75" bottom="0.75" header="0.3" footer="0.3"/>
  <pageSetup paperSize="9" orientation="portrait" verticalDpi="0" r:id="rId1"/>
  <webPublishItems count="1">
    <webPublishItem id="23486" divId="Aangroei-nationaliteit-1999-2018-c_23486" sourceType="range" sourceRef="A1:W37" destinationFile="E:\Documents\Sites\npdata\Data\Vreemdelingen\NIS\Vreemdelingen-aangroei\Aangroei-per-nationaliteit\Fiches-1999-2017\Verenigd-Koninkrijk-2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Q25"/>
  <sheetViews>
    <sheetView workbookViewId="0">
      <selection activeCell="A4" sqref="A4:U43"/>
    </sheetView>
  </sheetViews>
  <sheetFormatPr defaultColWidth="9.109375" defaultRowHeight="11.4" x14ac:dyDescent="0.2"/>
  <cols>
    <col min="1" max="1" width="2.44140625" style="44" customWidth="1"/>
    <col min="2" max="2" width="10.109375" style="44" customWidth="1"/>
    <col min="3" max="3" width="9.77734375" style="44" customWidth="1"/>
    <col min="4" max="4" width="19.21875" style="44" customWidth="1"/>
    <col min="5" max="5" width="12.33203125" style="44" customWidth="1"/>
    <col min="6" max="6" width="10.44140625" style="44" customWidth="1"/>
    <col min="7" max="8" width="9.109375" style="44"/>
    <col min="9" max="9" width="9.88671875" style="44" customWidth="1"/>
    <col min="10" max="10" width="8.109375" style="44" customWidth="1"/>
    <col min="11" max="11" width="9.109375" style="44"/>
    <col min="12" max="12" width="12.5546875" style="44" customWidth="1"/>
    <col min="13" max="13" width="9.109375" style="44"/>
    <col min="14" max="14" width="7.88671875" style="44" customWidth="1"/>
    <col min="15" max="15" width="5.109375" style="44" customWidth="1"/>
    <col min="16" max="16" width="9.109375" style="44"/>
    <col min="17" max="17" width="13" style="44" customWidth="1"/>
    <col min="18" max="18" width="9.109375" style="44"/>
    <col min="19" max="19" width="12.77734375" style="44" customWidth="1"/>
    <col min="20" max="20" width="8.88671875" style="44" customWidth="1"/>
    <col min="21" max="21" width="11.5546875" style="44" customWidth="1"/>
    <col min="22" max="22" width="7.6640625" style="44" customWidth="1"/>
    <col min="23" max="23" width="9" style="44" customWidth="1"/>
    <col min="24" max="16384" width="9.109375" style="44"/>
  </cols>
  <sheetData>
    <row r="1" spans="1:251" s="48" customFormat="1" ht="14.4" customHeight="1" x14ac:dyDescent="0.25">
      <c r="A1" s="20" t="s">
        <v>306</v>
      </c>
      <c r="B1" s="20" t="s">
        <v>308</v>
      </c>
      <c r="C1" s="20" t="s">
        <v>182</v>
      </c>
      <c r="D1" s="15" t="s">
        <v>280</v>
      </c>
      <c r="E1" s="107" t="s">
        <v>236</v>
      </c>
      <c r="F1" s="47" t="s">
        <v>257</v>
      </c>
      <c r="G1" s="16">
        <v>1999</v>
      </c>
      <c r="H1" s="16">
        <v>2000</v>
      </c>
      <c r="I1" s="16">
        <v>2001</v>
      </c>
      <c r="J1" s="16">
        <v>2002</v>
      </c>
      <c r="K1" s="16">
        <v>2003</v>
      </c>
      <c r="L1" s="16">
        <v>2004</v>
      </c>
      <c r="M1" s="16">
        <v>2005</v>
      </c>
      <c r="N1" s="16">
        <v>2006</v>
      </c>
      <c r="O1" s="16">
        <v>2007</v>
      </c>
      <c r="P1" s="16">
        <v>2008</v>
      </c>
      <c r="Q1" s="16">
        <v>2009</v>
      </c>
      <c r="R1" s="16">
        <v>2010</v>
      </c>
      <c r="S1" s="16">
        <v>2011</v>
      </c>
      <c r="T1" s="16">
        <v>2012</v>
      </c>
      <c r="U1" s="96">
        <v>2013</v>
      </c>
      <c r="V1" s="96">
        <v>2014</v>
      </c>
      <c r="W1" s="96">
        <v>2015</v>
      </c>
      <c r="X1" s="96">
        <v>2016</v>
      </c>
      <c r="Y1" s="96">
        <v>2017</v>
      </c>
      <c r="Z1" s="15">
        <v>2018</v>
      </c>
      <c r="AA1" s="47" t="s">
        <v>237</v>
      </c>
      <c r="AB1" s="16">
        <v>1999</v>
      </c>
      <c r="AC1" s="16">
        <v>2000</v>
      </c>
      <c r="AD1" s="16">
        <v>2001</v>
      </c>
      <c r="AE1" s="16">
        <v>2002</v>
      </c>
      <c r="AF1" s="16">
        <v>2003</v>
      </c>
      <c r="AG1" s="16">
        <v>2004</v>
      </c>
      <c r="AH1" s="16">
        <v>2005</v>
      </c>
      <c r="AI1" s="16">
        <v>2006</v>
      </c>
      <c r="AJ1" s="16">
        <v>2007</v>
      </c>
      <c r="AK1" s="16">
        <v>2008</v>
      </c>
      <c r="AL1" s="16">
        <v>2009</v>
      </c>
      <c r="AM1" s="16">
        <v>2010</v>
      </c>
      <c r="AN1" s="69">
        <v>2011</v>
      </c>
      <c r="AO1" s="16">
        <v>2012</v>
      </c>
      <c r="AP1" s="69">
        <v>2013</v>
      </c>
      <c r="AQ1" s="69">
        <v>2014</v>
      </c>
      <c r="AR1" s="69">
        <v>2015</v>
      </c>
      <c r="AS1" s="69">
        <v>2016</v>
      </c>
      <c r="AT1" s="15">
        <v>2017</v>
      </c>
      <c r="AU1" s="47" t="s">
        <v>228</v>
      </c>
      <c r="AV1" s="47" t="s">
        <v>301</v>
      </c>
      <c r="AW1" s="16">
        <v>1999</v>
      </c>
      <c r="AX1" s="16">
        <v>2000</v>
      </c>
      <c r="AY1" s="16">
        <v>2001</v>
      </c>
      <c r="AZ1" s="16">
        <v>2002</v>
      </c>
      <c r="BA1" s="16">
        <v>2003</v>
      </c>
      <c r="BB1" s="16">
        <v>2004</v>
      </c>
      <c r="BC1" s="16" t="s">
        <v>174</v>
      </c>
      <c r="BD1" s="16" t="s">
        <v>175</v>
      </c>
      <c r="BE1" s="16" t="s">
        <v>176</v>
      </c>
      <c r="BF1" s="16" t="s">
        <v>177</v>
      </c>
      <c r="BG1" s="16" t="s">
        <v>178</v>
      </c>
      <c r="BH1" s="16">
        <v>2010</v>
      </c>
      <c r="BI1" s="16">
        <v>2011</v>
      </c>
      <c r="BJ1" s="16">
        <v>2012</v>
      </c>
      <c r="BK1" s="16">
        <v>2013</v>
      </c>
      <c r="BL1" s="16">
        <v>2014</v>
      </c>
      <c r="BM1" s="16">
        <v>2015</v>
      </c>
      <c r="BN1" s="16">
        <v>2016</v>
      </c>
      <c r="BO1" s="15">
        <v>2017</v>
      </c>
      <c r="BP1" s="15" t="s">
        <v>304</v>
      </c>
      <c r="BQ1" s="16" t="s">
        <v>238</v>
      </c>
      <c r="BR1" s="16">
        <v>1999</v>
      </c>
      <c r="BS1" s="16">
        <v>2000</v>
      </c>
      <c r="BT1" s="16">
        <v>2001</v>
      </c>
      <c r="BU1" s="16">
        <v>2002</v>
      </c>
      <c r="BV1" s="16">
        <v>2003</v>
      </c>
      <c r="BW1" s="16">
        <v>2004</v>
      </c>
      <c r="BX1" s="16">
        <v>2005</v>
      </c>
      <c r="BY1" s="16">
        <v>2006</v>
      </c>
      <c r="BZ1" s="16">
        <v>2007</v>
      </c>
      <c r="CA1" s="16">
        <v>2008</v>
      </c>
      <c r="CB1" s="16">
        <v>2009</v>
      </c>
      <c r="CC1" s="16">
        <v>2010</v>
      </c>
      <c r="CD1" s="16">
        <v>2011</v>
      </c>
      <c r="CE1" s="16">
        <v>2012</v>
      </c>
      <c r="CF1" s="16">
        <v>2013</v>
      </c>
      <c r="CG1" s="16">
        <v>2014</v>
      </c>
      <c r="CH1" s="16">
        <v>2015</v>
      </c>
      <c r="CI1" s="16">
        <v>2016</v>
      </c>
      <c r="CJ1" s="15">
        <v>2017</v>
      </c>
      <c r="CK1" s="15" t="s">
        <v>302</v>
      </c>
      <c r="CL1" s="16" t="s">
        <v>239</v>
      </c>
      <c r="CM1" s="16">
        <v>1999</v>
      </c>
      <c r="CN1" s="16">
        <v>2000</v>
      </c>
      <c r="CO1" s="16">
        <v>2001</v>
      </c>
      <c r="CP1" s="16">
        <v>2002</v>
      </c>
      <c r="CQ1" s="16">
        <v>2003</v>
      </c>
      <c r="CR1" s="16">
        <v>2004</v>
      </c>
      <c r="CS1" s="16">
        <v>2005</v>
      </c>
      <c r="CT1" s="16">
        <v>2006</v>
      </c>
      <c r="CU1" s="16">
        <v>2007</v>
      </c>
      <c r="CV1" s="16">
        <v>2008</v>
      </c>
      <c r="CW1" s="16">
        <v>2009</v>
      </c>
      <c r="CX1" s="16">
        <v>2010</v>
      </c>
      <c r="CY1" s="16">
        <v>2011</v>
      </c>
      <c r="CZ1" s="16">
        <v>2012</v>
      </c>
      <c r="DA1" s="16">
        <v>2013</v>
      </c>
      <c r="DB1" s="16">
        <v>2014</v>
      </c>
      <c r="DC1" s="16">
        <v>2015</v>
      </c>
      <c r="DD1" s="16">
        <v>2016</v>
      </c>
      <c r="DE1" s="15">
        <v>2017</v>
      </c>
      <c r="DF1" s="15" t="s">
        <v>240</v>
      </c>
      <c r="DG1" s="15" t="s">
        <v>241</v>
      </c>
      <c r="DH1" s="16" t="s">
        <v>242</v>
      </c>
      <c r="DI1" s="16">
        <v>1999</v>
      </c>
      <c r="DJ1" s="16">
        <v>2000</v>
      </c>
      <c r="DK1" s="16">
        <v>2001</v>
      </c>
      <c r="DL1" s="16">
        <v>2002</v>
      </c>
      <c r="DM1" s="16">
        <v>2003</v>
      </c>
      <c r="DN1" s="16">
        <v>2004</v>
      </c>
      <c r="DO1" s="16">
        <v>2005</v>
      </c>
      <c r="DP1" s="16">
        <v>2006</v>
      </c>
      <c r="DQ1" s="16">
        <v>2007</v>
      </c>
      <c r="DR1" s="16">
        <v>2008</v>
      </c>
      <c r="DS1" s="16">
        <v>2009</v>
      </c>
      <c r="DT1" s="16">
        <v>2010</v>
      </c>
      <c r="DU1" s="16">
        <v>2011</v>
      </c>
      <c r="DV1" s="16">
        <v>2012</v>
      </c>
      <c r="DW1" s="16">
        <v>2013</v>
      </c>
      <c r="DX1" s="16">
        <v>2014</v>
      </c>
      <c r="DY1" s="16">
        <v>2015</v>
      </c>
      <c r="DZ1" s="16">
        <v>2016</v>
      </c>
      <c r="EA1" s="15">
        <v>2017</v>
      </c>
      <c r="EB1" s="15" t="s">
        <v>275</v>
      </c>
      <c r="EC1" s="16" t="s">
        <v>229</v>
      </c>
      <c r="ED1" s="16">
        <v>1999</v>
      </c>
      <c r="EE1" s="16">
        <v>2000</v>
      </c>
      <c r="EF1" s="16">
        <v>2001</v>
      </c>
      <c r="EG1" s="16">
        <v>2002</v>
      </c>
      <c r="EH1" s="16">
        <v>2003</v>
      </c>
      <c r="EI1" s="16">
        <v>2004</v>
      </c>
      <c r="EJ1" s="16">
        <v>2005</v>
      </c>
      <c r="EK1" s="16">
        <v>2006</v>
      </c>
      <c r="EL1" s="16">
        <v>2007</v>
      </c>
      <c r="EM1" s="16">
        <v>2008</v>
      </c>
      <c r="EN1" s="16">
        <v>2009</v>
      </c>
      <c r="EO1" s="16">
        <v>2010</v>
      </c>
      <c r="EP1" s="16">
        <v>2011</v>
      </c>
      <c r="EQ1" s="16">
        <v>2012</v>
      </c>
      <c r="ER1" s="16">
        <v>2013</v>
      </c>
      <c r="ES1" s="16">
        <v>2014</v>
      </c>
      <c r="ET1" s="16">
        <v>2015</v>
      </c>
      <c r="EU1" s="16">
        <v>2016</v>
      </c>
      <c r="EV1" s="15">
        <v>2017</v>
      </c>
      <c r="EW1" s="15" t="s">
        <v>273</v>
      </c>
      <c r="EX1" s="16" t="s">
        <v>263</v>
      </c>
      <c r="EY1" s="16">
        <v>1999</v>
      </c>
      <c r="EZ1" s="16">
        <v>2000</v>
      </c>
      <c r="FA1" s="16">
        <v>2001</v>
      </c>
      <c r="FB1" s="16">
        <v>2002</v>
      </c>
      <c r="FC1" s="16">
        <v>2003</v>
      </c>
      <c r="FD1" s="16">
        <v>2004</v>
      </c>
      <c r="FE1" s="16">
        <v>2005</v>
      </c>
      <c r="FF1" s="16">
        <v>2006</v>
      </c>
      <c r="FG1" s="16">
        <v>2007</v>
      </c>
      <c r="FH1" s="16">
        <v>2008</v>
      </c>
      <c r="FI1" s="16">
        <v>2009</v>
      </c>
      <c r="FJ1" s="16">
        <v>2010</v>
      </c>
      <c r="FK1" s="16">
        <v>2011</v>
      </c>
      <c r="FL1" s="16">
        <v>2012</v>
      </c>
      <c r="FM1" s="16">
        <v>2013</v>
      </c>
      <c r="FN1" s="16">
        <v>2014</v>
      </c>
      <c r="FO1" s="16">
        <v>2015</v>
      </c>
      <c r="FP1" s="16">
        <v>2016</v>
      </c>
      <c r="FQ1" s="15">
        <v>2017</v>
      </c>
      <c r="FR1" s="15" t="s">
        <v>272</v>
      </c>
      <c r="FS1" s="15" t="s">
        <v>274</v>
      </c>
      <c r="FT1" s="16" t="s">
        <v>231</v>
      </c>
      <c r="FU1" s="16">
        <v>1999</v>
      </c>
      <c r="FV1" s="16">
        <v>2000</v>
      </c>
      <c r="FW1" s="16">
        <v>2001</v>
      </c>
      <c r="FX1" s="16">
        <v>2002</v>
      </c>
      <c r="FY1" s="16">
        <v>2003</v>
      </c>
      <c r="FZ1" s="16">
        <v>2004</v>
      </c>
      <c r="GA1" s="16">
        <v>2005</v>
      </c>
      <c r="GB1" s="16">
        <v>2006</v>
      </c>
      <c r="GC1" s="16">
        <v>2007</v>
      </c>
      <c r="GD1" s="16">
        <v>2008</v>
      </c>
      <c r="GE1" s="16">
        <v>2009</v>
      </c>
      <c r="GF1" s="16">
        <v>2010</v>
      </c>
      <c r="GG1" s="16">
        <v>2011</v>
      </c>
      <c r="GH1" s="16">
        <v>2012</v>
      </c>
      <c r="GI1" s="16">
        <v>2013</v>
      </c>
      <c r="GJ1" s="16">
        <v>2014</v>
      </c>
      <c r="GK1" s="16">
        <v>2015</v>
      </c>
      <c r="GL1" s="16">
        <v>2016</v>
      </c>
      <c r="GM1" s="15">
        <v>2017</v>
      </c>
      <c r="GN1" s="15" t="s">
        <v>260</v>
      </c>
      <c r="GO1" s="16" t="s">
        <v>250</v>
      </c>
      <c r="GP1" s="16">
        <v>1999</v>
      </c>
      <c r="GQ1" s="16">
        <v>2000</v>
      </c>
      <c r="GR1" s="16">
        <v>2001</v>
      </c>
      <c r="GS1" s="16">
        <v>2002</v>
      </c>
      <c r="GT1" s="16">
        <v>2003</v>
      </c>
      <c r="GU1" s="16">
        <v>2004</v>
      </c>
      <c r="GV1" s="16">
        <v>2005</v>
      </c>
      <c r="GW1" s="16">
        <v>2006</v>
      </c>
      <c r="GX1" s="16">
        <v>2007</v>
      </c>
      <c r="GY1" s="16">
        <v>2008</v>
      </c>
      <c r="GZ1" s="16">
        <v>2009</v>
      </c>
      <c r="HA1" s="16">
        <v>2010</v>
      </c>
      <c r="HB1" s="16">
        <v>2011</v>
      </c>
      <c r="HC1" s="16">
        <v>2012</v>
      </c>
      <c r="HD1" s="16">
        <v>2013</v>
      </c>
      <c r="HE1" s="16">
        <v>2014</v>
      </c>
      <c r="HF1" s="16">
        <v>2015</v>
      </c>
      <c r="HG1" s="16">
        <v>2016</v>
      </c>
      <c r="HH1" s="15">
        <v>2017</v>
      </c>
      <c r="HI1" s="16" t="s">
        <v>309</v>
      </c>
      <c r="HJ1" s="16">
        <v>1999</v>
      </c>
      <c r="HK1" s="16">
        <v>2000</v>
      </c>
      <c r="HL1" s="16">
        <v>2001</v>
      </c>
      <c r="HM1" s="16">
        <v>2002</v>
      </c>
      <c r="HN1" s="16">
        <v>2003</v>
      </c>
      <c r="HO1" s="16">
        <v>2004</v>
      </c>
      <c r="HP1" s="16">
        <v>2005</v>
      </c>
      <c r="HQ1" s="16">
        <v>2006</v>
      </c>
      <c r="HR1" s="16">
        <v>2007</v>
      </c>
      <c r="HS1" s="16">
        <v>2008</v>
      </c>
      <c r="HT1" s="16">
        <v>2009</v>
      </c>
      <c r="HU1" s="16">
        <v>2010</v>
      </c>
      <c r="HV1" s="16">
        <v>2011</v>
      </c>
      <c r="HW1" s="16">
        <v>2012</v>
      </c>
      <c r="HX1" s="16">
        <v>2013</v>
      </c>
      <c r="HY1" s="16">
        <v>2014</v>
      </c>
      <c r="HZ1" s="16">
        <v>2015</v>
      </c>
      <c r="IA1" s="16">
        <v>2016</v>
      </c>
      <c r="IB1" s="15">
        <v>2017</v>
      </c>
      <c r="IC1" s="15" t="s">
        <v>303</v>
      </c>
      <c r="ID1" s="48" t="s">
        <v>261</v>
      </c>
      <c r="IE1" s="48" t="s">
        <v>312</v>
      </c>
      <c r="IF1" s="48" t="s">
        <v>313</v>
      </c>
    </row>
    <row r="2" spans="1:251" ht="12" x14ac:dyDescent="0.25">
      <c r="A2" s="163">
        <v>186</v>
      </c>
      <c r="B2" s="43"/>
      <c r="C2" s="43" t="s">
        <v>283</v>
      </c>
      <c r="D2" s="43" t="s">
        <v>184</v>
      </c>
      <c r="E2" s="82">
        <v>112</v>
      </c>
      <c r="F2" s="52" t="s">
        <v>9</v>
      </c>
      <c r="G2" s="17">
        <v>25902</v>
      </c>
      <c r="H2" s="12">
        <v>26156</v>
      </c>
      <c r="I2" s="12">
        <v>26600</v>
      </c>
      <c r="J2" s="12">
        <v>26363</v>
      </c>
      <c r="K2" s="12">
        <v>26247</v>
      </c>
      <c r="L2" s="12">
        <v>26183</v>
      </c>
      <c r="M2" s="12">
        <v>25982</v>
      </c>
      <c r="N2" s="12">
        <v>25697</v>
      </c>
      <c r="O2" s="12">
        <v>25139</v>
      </c>
      <c r="P2" s="11">
        <v>25126</v>
      </c>
      <c r="Q2" s="11">
        <v>25495</v>
      </c>
      <c r="R2" s="12">
        <v>25040</v>
      </c>
      <c r="S2" s="11">
        <v>24971</v>
      </c>
      <c r="T2" s="11">
        <v>24825</v>
      </c>
      <c r="U2" s="11">
        <v>24543</v>
      </c>
      <c r="V2" s="98">
        <v>24137</v>
      </c>
      <c r="W2" s="98">
        <v>23974</v>
      </c>
      <c r="X2" s="98">
        <v>23658</v>
      </c>
      <c r="Y2" s="98">
        <v>22949</v>
      </c>
      <c r="Z2" s="98">
        <v>21403</v>
      </c>
      <c r="AA2" s="152"/>
      <c r="AB2" s="70">
        <f t="shared" ref="AB2:AT2" si="0">H2-G2</f>
        <v>254</v>
      </c>
      <c r="AC2" s="12">
        <f t="shared" si="0"/>
        <v>444</v>
      </c>
      <c r="AD2" s="12">
        <f t="shared" si="0"/>
        <v>-237</v>
      </c>
      <c r="AE2" s="12">
        <f t="shared" si="0"/>
        <v>-116</v>
      </c>
      <c r="AF2" s="12">
        <f t="shared" si="0"/>
        <v>-64</v>
      </c>
      <c r="AG2" s="12">
        <f t="shared" si="0"/>
        <v>-201</v>
      </c>
      <c r="AH2" s="12">
        <f t="shared" si="0"/>
        <v>-285</v>
      </c>
      <c r="AI2" s="12">
        <f t="shared" si="0"/>
        <v>-558</v>
      </c>
      <c r="AJ2" s="12">
        <f t="shared" si="0"/>
        <v>-13</v>
      </c>
      <c r="AK2" s="12">
        <f t="shared" si="0"/>
        <v>369</v>
      </c>
      <c r="AL2" s="12">
        <f t="shared" si="0"/>
        <v>-455</v>
      </c>
      <c r="AM2" s="12">
        <f t="shared" si="0"/>
        <v>-69</v>
      </c>
      <c r="AN2" s="12">
        <f t="shared" si="0"/>
        <v>-146</v>
      </c>
      <c r="AO2" s="12">
        <f t="shared" si="0"/>
        <v>-282</v>
      </c>
      <c r="AP2" s="12">
        <f t="shared" si="0"/>
        <v>-406</v>
      </c>
      <c r="AQ2" s="12">
        <f t="shared" si="0"/>
        <v>-163</v>
      </c>
      <c r="AR2" s="12">
        <f t="shared" si="0"/>
        <v>-316</v>
      </c>
      <c r="AS2" s="12">
        <f t="shared" si="0"/>
        <v>-709</v>
      </c>
      <c r="AT2" s="12">
        <f t="shared" si="0"/>
        <v>-1546</v>
      </c>
      <c r="AU2" s="79">
        <f>SUM(AB2:AT2)</f>
        <v>-4499</v>
      </c>
      <c r="AV2" s="63"/>
      <c r="AW2" s="17">
        <v>87</v>
      </c>
      <c r="AX2" s="12">
        <v>152</v>
      </c>
      <c r="AY2" s="12">
        <v>274</v>
      </c>
      <c r="AZ2" s="12">
        <v>201</v>
      </c>
      <c r="BA2" s="12">
        <v>126</v>
      </c>
      <c r="BB2" s="12">
        <v>128</v>
      </c>
      <c r="BC2" s="12">
        <v>106</v>
      </c>
      <c r="BD2" s="12">
        <v>141</v>
      </c>
      <c r="BE2" s="12">
        <v>114</v>
      </c>
      <c r="BF2" s="11">
        <v>104</v>
      </c>
      <c r="BG2" s="11">
        <v>143</v>
      </c>
      <c r="BH2" s="11">
        <v>111</v>
      </c>
      <c r="BI2" s="11">
        <v>114</v>
      </c>
      <c r="BJ2" s="11">
        <v>99</v>
      </c>
      <c r="BK2" s="11">
        <v>141</v>
      </c>
      <c r="BL2" s="11">
        <v>110</v>
      </c>
      <c r="BM2" s="11">
        <v>127</v>
      </c>
      <c r="BN2" s="11">
        <v>506</v>
      </c>
      <c r="BO2" s="12">
        <v>1381</v>
      </c>
      <c r="BP2" s="19">
        <f>SUM(AW2:BO2)</f>
        <v>4165</v>
      </c>
      <c r="BQ2" s="19"/>
      <c r="BR2" s="5">
        <f t="shared" ref="BR2:CJ2" si="1">AB2+AW2</f>
        <v>341</v>
      </c>
      <c r="BS2" s="5">
        <f t="shared" si="1"/>
        <v>596</v>
      </c>
      <c r="BT2" s="5">
        <f t="shared" si="1"/>
        <v>37</v>
      </c>
      <c r="BU2" s="5">
        <f t="shared" si="1"/>
        <v>85</v>
      </c>
      <c r="BV2" s="5">
        <f t="shared" si="1"/>
        <v>62</v>
      </c>
      <c r="BW2" s="5">
        <f t="shared" si="1"/>
        <v>-73</v>
      </c>
      <c r="BX2" s="5">
        <f t="shared" si="1"/>
        <v>-179</v>
      </c>
      <c r="BY2" s="5">
        <f t="shared" si="1"/>
        <v>-417</v>
      </c>
      <c r="BZ2" s="5">
        <f t="shared" si="1"/>
        <v>101</v>
      </c>
      <c r="CA2" s="5">
        <f t="shared" si="1"/>
        <v>473</v>
      </c>
      <c r="CB2" s="5">
        <f t="shared" si="1"/>
        <v>-312</v>
      </c>
      <c r="CC2" s="5">
        <f t="shared" si="1"/>
        <v>42</v>
      </c>
      <c r="CD2" s="5">
        <f t="shared" si="1"/>
        <v>-32</v>
      </c>
      <c r="CE2" s="5">
        <f t="shared" si="1"/>
        <v>-183</v>
      </c>
      <c r="CF2" s="5">
        <f t="shared" si="1"/>
        <v>-265</v>
      </c>
      <c r="CG2" s="5">
        <f t="shared" si="1"/>
        <v>-53</v>
      </c>
      <c r="CH2" s="5">
        <f t="shared" si="1"/>
        <v>-189</v>
      </c>
      <c r="CI2" s="5">
        <f t="shared" si="1"/>
        <v>-203</v>
      </c>
      <c r="CJ2" s="5">
        <f t="shared" si="1"/>
        <v>-165</v>
      </c>
      <c r="CK2" s="19">
        <f>SUM(BR2:CJ2)</f>
        <v>-334</v>
      </c>
      <c r="CL2" s="19"/>
      <c r="CM2" s="5"/>
      <c r="CN2" s="5">
        <f t="shared" ref="CN2:DE2" si="2">BS2-BR2</f>
        <v>255</v>
      </c>
      <c r="CO2" s="5">
        <f t="shared" si="2"/>
        <v>-559</v>
      </c>
      <c r="CP2" s="5">
        <f t="shared" si="2"/>
        <v>48</v>
      </c>
      <c r="CQ2" s="5">
        <f t="shared" si="2"/>
        <v>-23</v>
      </c>
      <c r="CR2" s="5">
        <f t="shared" si="2"/>
        <v>-135</v>
      </c>
      <c r="CS2" s="5">
        <f t="shared" si="2"/>
        <v>-106</v>
      </c>
      <c r="CT2" s="5">
        <f t="shared" si="2"/>
        <v>-238</v>
      </c>
      <c r="CU2" s="5">
        <f t="shared" si="2"/>
        <v>518</v>
      </c>
      <c r="CV2" s="5">
        <f t="shared" si="2"/>
        <v>372</v>
      </c>
      <c r="CW2" s="5">
        <f t="shared" si="2"/>
        <v>-785</v>
      </c>
      <c r="CX2" s="5">
        <f t="shared" si="2"/>
        <v>354</v>
      </c>
      <c r="CY2" s="5">
        <f t="shared" si="2"/>
        <v>-74</v>
      </c>
      <c r="CZ2" s="5">
        <f t="shared" si="2"/>
        <v>-151</v>
      </c>
      <c r="DA2" s="5">
        <f t="shared" si="2"/>
        <v>-82</v>
      </c>
      <c r="DB2" s="5">
        <f t="shared" si="2"/>
        <v>212</v>
      </c>
      <c r="DC2" s="5">
        <f t="shared" si="2"/>
        <v>-136</v>
      </c>
      <c r="DD2" s="5">
        <f t="shared" si="2"/>
        <v>-14</v>
      </c>
      <c r="DE2" s="5">
        <f t="shared" si="2"/>
        <v>38</v>
      </c>
      <c r="DF2" s="19"/>
      <c r="DG2" s="19"/>
      <c r="DH2" s="19"/>
      <c r="DI2" s="77"/>
      <c r="DJ2" s="121">
        <v>0.74780058651026393</v>
      </c>
      <c r="DK2" s="121">
        <v>-0.93791946308724827</v>
      </c>
      <c r="DL2" s="121">
        <v>1.2972972972972974</v>
      </c>
      <c r="DM2" s="121">
        <v>-0.27058823529411763</v>
      </c>
      <c r="DN2" s="121">
        <v>-2.1774193548387095</v>
      </c>
      <c r="DO2" s="121">
        <v>1.452054794520548</v>
      </c>
      <c r="DP2" s="121">
        <v>1.3296089385474861</v>
      </c>
      <c r="DQ2" s="121">
        <v>-1.2422062350119905</v>
      </c>
      <c r="DR2" s="121">
        <v>3.6831683168316833</v>
      </c>
      <c r="DS2" s="121">
        <v>-1.6596194503171247</v>
      </c>
      <c r="DT2" s="121">
        <v>-1.1346153846153846</v>
      </c>
      <c r="DU2" s="121">
        <v>-1.7619047619047619</v>
      </c>
      <c r="DV2" s="121">
        <v>4.71875</v>
      </c>
      <c r="DW2" s="121">
        <v>0.44808743169398907</v>
      </c>
      <c r="DX2" s="121">
        <v>-0.8</v>
      </c>
      <c r="DY2" s="121">
        <v>2.5660377358490565</v>
      </c>
      <c r="DZ2" s="121">
        <v>7.407407407407407E-2</v>
      </c>
      <c r="EA2" s="121"/>
      <c r="EB2" s="24"/>
      <c r="EC2" s="63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24"/>
      <c r="EX2" s="19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24"/>
      <c r="FS2" s="24"/>
      <c r="FT2" s="24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24"/>
      <c r="GO2" s="24">
        <v>4.0020000000000003E-3</v>
      </c>
      <c r="GP2" s="10">
        <f t="shared" ref="GP2:HI2" si="3">BR2*$GO2</f>
        <v>1.3646820000000002</v>
      </c>
      <c r="GQ2" s="10">
        <f t="shared" si="3"/>
        <v>2.3851920000000004</v>
      </c>
      <c r="GR2" s="10">
        <f t="shared" si="3"/>
        <v>0.14807400000000001</v>
      </c>
      <c r="GS2" s="10">
        <f t="shared" si="3"/>
        <v>0.34017000000000003</v>
      </c>
      <c r="GT2" s="10">
        <f t="shared" si="3"/>
        <v>0.24812400000000001</v>
      </c>
      <c r="GU2" s="10">
        <f t="shared" si="3"/>
        <v>-0.29214600000000002</v>
      </c>
      <c r="GV2" s="10">
        <f t="shared" si="3"/>
        <v>-0.71635800000000005</v>
      </c>
      <c r="GW2" s="10">
        <f t="shared" si="3"/>
        <v>-1.6688340000000002</v>
      </c>
      <c r="GX2" s="10">
        <f t="shared" si="3"/>
        <v>0.40420200000000006</v>
      </c>
      <c r="GY2" s="10">
        <f t="shared" si="3"/>
        <v>1.8929460000000002</v>
      </c>
      <c r="GZ2" s="10">
        <f t="shared" si="3"/>
        <v>-1.2486240000000002</v>
      </c>
      <c r="HA2" s="10">
        <f t="shared" si="3"/>
        <v>0.16808400000000001</v>
      </c>
      <c r="HB2" s="10">
        <f t="shared" si="3"/>
        <v>-0.12806400000000001</v>
      </c>
      <c r="HC2" s="10">
        <f t="shared" si="3"/>
        <v>-0.73236600000000007</v>
      </c>
      <c r="HD2" s="10">
        <f t="shared" si="3"/>
        <v>-1.0605300000000002</v>
      </c>
      <c r="HE2" s="10">
        <f t="shared" si="3"/>
        <v>-0.21210600000000002</v>
      </c>
      <c r="HF2" s="10">
        <f t="shared" si="3"/>
        <v>-0.75637800000000011</v>
      </c>
      <c r="HG2" s="10">
        <f t="shared" si="3"/>
        <v>-0.81240600000000007</v>
      </c>
      <c r="HH2" s="10">
        <f t="shared" si="3"/>
        <v>-0.66033000000000008</v>
      </c>
      <c r="HI2" s="19">
        <f t="shared" si="3"/>
        <v>-1.3366680000000002</v>
      </c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22">
        <f>HI2/CK2</f>
        <v>4.0020000000000003E-3</v>
      </c>
      <c r="ID2" s="22"/>
      <c r="IE2" s="24" t="e">
        <f t="shared" ref="IE2" si="4">HH2/IF$221</f>
        <v>#DIV/0!</v>
      </c>
      <c r="IF2" s="24" t="e">
        <f t="shared" ref="IF2" si="5">HI2/IF$221</f>
        <v>#DIV/0!</v>
      </c>
    </row>
    <row r="3" spans="1:251" ht="13.2" x14ac:dyDescent="0.25">
      <c r="A3" s="150"/>
      <c r="B3" s="250" t="s">
        <v>334</v>
      </c>
      <c r="C3" s="251"/>
      <c r="D3" s="251"/>
      <c r="E3" s="189" t="s">
        <v>262</v>
      </c>
      <c r="F3" s="181" t="s">
        <v>331</v>
      </c>
      <c r="G3" s="181"/>
      <c r="H3" s="182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1"/>
      <c r="FS3" s="10">
        <f>GM2</f>
        <v>0</v>
      </c>
      <c r="FT3" s="10">
        <f>GN2</f>
        <v>0</v>
      </c>
      <c r="FU3" s="10">
        <f>GO2</f>
        <v>4.0020000000000003E-3</v>
      </c>
      <c r="FV3" s="10">
        <f>GP2</f>
        <v>1.3646820000000002</v>
      </c>
      <c r="FX3" s="117">
        <f>GR2</f>
        <v>0.14807400000000001</v>
      </c>
      <c r="FY3" s="117">
        <f>GS2</f>
        <v>0.34017000000000003</v>
      </c>
      <c r="FZ3" s="117">
        <f>GT2</f>
        <v>0.24812400000000001</v>
      </c>
      <c r="GA3" s="117">
        <f>GU2</f>
        <v>-0.29214600000000002</v>
      </c>
      <c r="GS3" s="10"/>
      <c r="GT3" s="10"/>
      <c r="GU3" s="10"/>
      <c r="GV3" s="10"/>
    </row>
    <row r="4" spans="1:251" s="187" customFormat="1" ht="13.5" customHeight="1" x14ac:dyDescent="0.25">
      <c r="C4" s="81" t="str">
        <f>$F$2</f>
        <v>Verenigd Koninkrijk</v>
      </c>
      <c r="E4" s="133" t="s">
        <v>333</v>
      </c>
      <c r="F4" s="188">
        <f>$BP$2</f>
        <v>4165</v>
      </c>
      <c r="H4" s="81" t="str">
        <f>$C$4</f>
        <v>Verenigd Koninkrijk</v>
      </c>
      <c r="K4" s="133" t="s">
        <v>335</v>
      </c>
      <c r="L4" s="133"/>
      <c r="M4" s="188">
        <f>$AU$2</f>
        <v>-4499</v>
      </c>
      <c r="P4" s="81" t="str">
        <f>$H$4</f>
        <v>Verenigd Koninkrijk</v>
      </c>
      <c r="S4" s="133" t="s">
        <v>332</v>
      </c>
      <c r="T4" s="188">
        <f>$CK$2</f>
        <v>-334</v>
      </c>
    </row>
    <row r="5" spans="1:251" ht="13.2" x14ac:dyDescent="0.25">
      <c r="I5" s="39"/>
      <c r="J5" s="51"/>
      <c r="K5" s="129"/>
      <c r="L5" s="51"/>
      <c r="M5" s="1"/>
      <c r="N5" s="39"/>
      <c r="O5" s="3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>
        <v>29249</v>
      </c>
      <c r="BS5" s="10">
        <v>26452</v>
      </c>
      <c r="BT5" s="10">
        <v>47931</v>
      </c>
      <c r="BU5" s="10">
        <v>49657</v>
      </c>
      <c r="BV5" s="10">
        <v>43843</v>
      </c>
      <c r="BW5" s="10">
        <v>45234</v>
      </c>
      <c r="BX5" s="10">
        <v>61023</v>
      </c>
      <c r="BY5" s="10">
        <v>63478</v>
      </c>
      <c r="BZ5" s="10">
        <v>75230</v>
      </c>
      <c r="CA5" s="10">
        <v>79448</v>
      </c>
      <c r="CB5" s="10">
        <v>77115</v>
      </c>
      <c r="CC5" s="10">
        <v>95846</v>
      </c>
      <c r="CD5" s="10">
        <v>79616</v>
      </c>
      <c r="CE5" s="10">
        <v>64645</v>
      </c>
      <c r="CF5" s="44">
        <v>54268</v>
      </c>
      <c r="CG5" s="44">
        <v>59416</v>
      </c>
      <c r="CH5" s="44">
        <v>67433</v>
      </c>
      <c r="CI5" s="44">
        <v>64065</v>
      </c>
      <c r="CJ5" s="44">
        <v>66655</v>
      </c>
      <c r="CK5" s="44">
        <v>1150604</v>
      </c>
    </row>
    <row r="6" spans="1:251" ht="12" x14ac:dyDescent="0.25">
      <c r="I6" s="52"/>
      <c r="J6" s="51"/>
      <c r="K6" s="6"/>
      <c r="L6" s="39"/>
      <c r="M6" s="1"/>
      <c r="N6" s="39"/>
      <c r="O6" s="39"/>
      <c r="Z6" s="130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2"/>
      <c r="AN6" s="131"/>
      <c r="AO6" s="132"/>
      <c r="AP6" s="132"/>
      <c r="BR6" s="115">
        <f>BR2/BR5</f>
        <v>1.1658518239939826E-2</v>
      </c>
      <c r="BS6" s="115">
        <f t="shared" ref="BS6:CK6" si="6">BS2/BS5</f>
        <v>2.2531377589596249E-2</v>
      </c>
      <c r="BT6" s="115">
        <f t="shared" si="6"/>
        <v>7.7194300139784276E-4</v>
      </c>
      <c r="BU6" s="115">
        <f t="shared" si="6"/>
        <v>1.7117425539198905E-3</v>
      </c>
      <c r="BV6" s="115">
        <f t="shared" si="6"/>
        <v>1.4141368063316836E-3</v>
      </c>
      <c r="BW6" s="115">
        <f t="shared" si="6"/>
        <v>-1.6138303046381041E-3</v>
      </c>
      <c r="BX6" s="115">
        <f t="shared" si="6"/>
        <v>-2.9333202235222785E-3</v>
      </c>
      <c r="BY6" s="115">
        <f t="shared" si="6"/>
        <v>-6.5692050789249818E-3</v>
      </c>
      <c r="BZ6" s="115">
        <f t="shared" si="6"/>
        <v>1.3425495148212149E-3</v>
      </c>
      <c r="CA6" s="115">
        <f t="shared" si="6"/>
        <v>5.9535796999295133E-3</v>
      </c>
      <c r="CB6" s="115">
        <f t="shared" si="6"/>
        <v>-4.0459054658626729E-3</v>
      </c>
      <c r="CC6" s="115">
        <f t="shared" si="6"/>
        <v>4.382029505665338E-4</v>
      </c>
      <c r="CD6" s="115">
        <f t="shared" si="6"/>
        <v>-4.0192926045016077E-4</v>
      </c>
      <c r="CE6" s="115">
        <f t="shared" si="6"/>
        <v>-2.8308453863407843E-3</v>
      </c>
      <c r="CF6" s="115">
        <f t="shared" si="6"/>
        <v>-4.8831724036264464E-3</v>
      </c>
      <c r="CG6" s="115">
        <f t="shared" si="6"/>
        <v>-8.9201561868856871E-4</v>
      </c>
      <c r="CH6" s="115">
        <f t="shared" si="6"/>
        <v>-2.8027820206723711E-3</v>
      </c>
      <c r="CI6" s="115">
        <f t="shared" si="6"/>
        <v>-3.1686568329040818E-3</v>
      </c>
      <c r="CJ6" s="115">
        <f t="shared" si="6"/>
        <v>-2.4754332008101419E-3</v>
      </c>
      <c r="CK6" s="115">
        <f t="shared" si="6"/>
        <v>-2.902823212851685E-4</v>
      </c>
      <c r="IA6" s="44" t="s">
        <v>250</v>
      </c>
      <c r="IB6" s="114" t="e">
        <f>Landen!#REF!</f>
        <v>#REF!</v>
      </c>
      <c r="IC6" s="114" t="e">
        <f>Landen!#REF!</f>
        <v>#REF!</v>
      </c>
      <c r="ID6" s="114" t="e">
        <f>Landen!#REF!</f>
        <v>#REF!</v>
      </c>
      <c r="IE6" s="114" t="e">
        <f>Landen!#REF!</f>
        <v>#REF!</v>
      </c>
      <c r="IF6" s="114" t="e">
        <f>Landen!#REF!</f>
        <v>#REF!</v>
      </c>
      <c r="IG6" s="114" t="e">
        <f>Landen!#REF!</f>
        <v>#REF!</v>
      </c>
      <c r="IH6" s="114" t="e">
        <f>Landen!#REF!</f>
        <v>#REF!</v>
      </c>
      <c r="II6" s="114" t="e">
        <f>Landen!#REF!</f>
        <v>#REF!</v>
      </c>
      <c r="IJ6" s="114" t="e">
        <f>Landen!#REF!</f>
        <v>#REF!</v>
      </c>
      <c r="IK6" s="114" t="e">
        <f>Landen!#REF!</f>
        <v>#REF!</v>
      </c>
      <c r="IL6" s="114" t="e">
        <f>Landen!#REF!</f>
        <v>#REF!</v>
      </c>
      <c r="IM6" s="114" t="e">
        <f>Landen!#REF!</f>
        <v>#REF!</v>
      </c>
      <c r="IN6" s="114" t="e">
        <f>Landen!#REF!</f>
        <v>#REF!</v>
      </c>
      <c r="IO6" s="114" t="e">
        <f>Landen!#REF!</f>
        <v>#REF!</v>
      </c>
      <c r="IP6" s="114" t="e">
        <f>Landen!#REF!</f>
        <v>#REF!</v>
      </c>
      <c r="IQ6" s="114" t="e">
        <f>Landen!#REF!</f>
        <v>#REF!</v>
      </c>
    </row>
    <row r="7" spans="1:251" ht="12" x14ac:dyDescent="0.25">
      <c r="I7" s="51"/>
      <c r="J7" s="51"/>
      <c r="K7" s="51"/>
      <c r="L7" s="51"/>
      <c r="M7" s="1"/>
      <c r="N7" s="39"/>
      <c r="O7" s="39"/>
      <c r="FX7" s="117"/>
      <c r="FY7" s="117"/>
      <c r="FZ7" s="117"/>
      <c r="GA7" s="117"/>
    </row>
    <row r="8" spans="1:251" x14ac:dyDescent="0.2">
      <c r="FW8" s="44" t="s">
        <v>251</v>
      </c>
      <c r="FX8" s="116">
        <v>-4</v>
      </c>
      <c r="FY8" s="116">
        <v>-2.5</v>
      </c>
      <c r="FZ8" s="116">
        <v>5.5</v>
      </c>
      <c r="GA8" s="116">
        <v>1</v>
      </c>
    </row>
    <row r="9" spans="1:251" x14ac:dyDescent="0.2">
      <c r="FW9" s="44" t="s">
        <v>5</v>
      </c>
      <c r="FX9" s="117">
        <v>-4.5555555555555598</v>
      </c>
      <c r="FY9" s="117">
        <v>5.7777777777777803</v>
      </c>
      <c r="FZ9" s="117">
        <v>-2.2222222222222201</v>
      </c>
      <c r="GA9" s="117"/>
    </row>
    <row r="10" spans="1:251" x14ac:dyDescent="0.2">
      <c r="FW10" s="44" t="s">
        <v>105</v>
      </c>
      <c r="FX10" s="117">
        <v>-1.0576923076923099</v>
      </c>
      <c r="FY10" s="117">
        <v>1.52884615384615</v>
      </c>
      <c r="FZ10" s="117">
        <v>-1.47115384615385</v>
      </c>
      <c r="GA10" s="117"/>
    </row>
    <row r="11" spans="1:251" x14ac:dyDescent="0.2">
      <c r="FW11" s="44" t="s">
        <v>7</v>
      </c>
      <c r="FX11" s="117">
        <v>0.18181818181818199</v>
      </c>
      <c r="FY11" s="117">
        <v>-3</v>
      </c>
      <c r="FZ11" s="117">
        <v>1.8181818181818199</v>
      </c>
      <c r="GA11" s="117"/>
    </row>
    <row r="12" spans="1:251" x14ac:dyDescent="0.2">
      <c r="FW12" s="44" t="s">
        <v>112</v>
      </c>
      <c r="FX12" s="117">
        <v>-1</v>
      </c>
      <c r="FY12" s="117">
        <v>0</v>
      </c>
      <c r="FZ12" s="117">
        <v>0</v>
      </c>
      <c r="GA12" s="117"/>
    </row>
    <row r="13" spans="1:251" x14ac:dyDescent="0.2">
      <c r="FW13" s="44" t="s">
        <v>252</v>
      </c>
      <c r="FX13" s="117">
        <v>0.33333333333333298</v>
      </c>
      <c r="FY13" s="117">
        <v>-1.3333333333333299</v>
      </c>
      <c r="FZ13" s="117">
        <v>0</v>
      </c>
      <c r="GA13" s="117"/>
    </row>
    <row r="14" spans="1:251" x14ac:dyDescent="0.2">
      <c r="FW14" s="44" t="s">
        <v>253</v>
      </c>
      <c r="FX14" s="117">
        <v>-15.2</v>
      </c>
      <c r="FY14" s="117">
        <v>1.6</v>
      </c>
      <c r="FZ14" s="117">
        <v>12.6</v>
      </c>
      <c r="GA14" s="117"/>
    </row>
    <row r="15" spans="1:251" x14ac:dyDescent="0.2">
      <c r="FW15" s="44" t="s">
        <v>168</v>
      </c>
      <c r="FX15" s="116">
        <v>0.88888888888888895</v>
      </c>
      <c r="FY15" s="116">
        <v>-1</v>
      </c>
      <c r="FZ15" s="116">
        <v>-0.88888888888888895</v>
      </c>
      <c r="GA15" s="117"/>
    </row>
    <row r="16" spans="1:251" x14ac:dyDescent="0.2">
      <c r="FW16" s="44" t="s">
        <v>35</v>
      </c>
      <c r="FX16" s="117">
        <v>-2</v>
      </c>
      <c r="FY16" s="117">
        <v>-1</v>
      </c>
      <c r="FZ16" s="117">
        <v>2</v>
      </c>
      <c r="GA16" s="117"/>
    </row>
    <row r="17" spans="3:183" x14ac:dyDescent="0.2">
      <c r="FW17" s="44" t="s">
        <v>16</v>
      </c>
      <c r="FX17" s="117">
        <v>0.42857142857142899</v>
      </c>
      <c r="FY17" s="117">
        <v>-1.71428571428571</v>
      </c>
      <c r="FZ17" s="117">
        <v>0.28571428571428598</v>
      </c>
      <c r="GA17" s="117"/>
    </row>
    <row r="18" spans="3:183" x14ac:dyDescent="0.2">
      <c r="FW18" s="44" t="s">
        <v>254</v>
      </c>
      <c r="FX18" s="117">
        <v>-1.5384615384615401</v>
      </c>
      <c r="FY18" s="117">
        <v>0.69230769230769196</v>
      </c>
      <c r="FZ18" s="117">
        <v>-0.15384615384615399</v>
      </c>
      <c r="GA18" s="117"/>
    </row>
    <row r="19" spans="3:183" x14ac:dyDescent="0.2">
      <c r="FW19" s="44" t="s">
        <v>157</v>
      </c>
      <c r="FX19" s="117">
        <v>-0.5</v>
      </c>
      <c r="FY19" s="117">
        <v>-1</v>
      </c>
      <c r="FZ19" s="117">
        <v>0.5</v>
      </c>
      <c r="GA19" s="117"/>
    </row>
    <row r="20" spans="3:183" x14ac:dyDescent="0.2">
      <c r="FW20" s="44" t="s">
        <v>129</v>
      </c>
      <c r="FX20" s="116">
        <v>-0.69230769230769196</v>
      </c>
      <c r="FY20" s="116">
        <v>-0.76923076923076905</v>
      </c>
      <c r="FZ20" s="116">
        <v>0.46153846153846201</v>
      </c>
      <c r="GA20" s="117"/>
    </row>
    <row r="21" spans="3:183" x14ac:dyDescent="0.2">
      <c r="FW21" s="44" t="s">
        <v>89</v>
      </c>
      <c r="FX21" s="117">
        <v>0</v>
      </c>
      <c r="FY21" s="117">
        <v>-1</v>
      </c>
      <c r="FZ21" s="117">
        <v>0</v>
      </c>
      <c r="GA21" s="117"/>
    </row>
    <row r="22" spans="3:183" x14ac:dyDescent="0.2">
      <c r="FW22" s="44" t="s">
        <v>255</v>
      </c>
      <c r="FX22" s="117">
        <v>-0.75</v>
      </c>
      <c r="FY22" s="117">
        <v>0</v>
      </c>
      <c r="FZ22" s="117">
        <v>-0.25</v>
      </c>
      <c r="GA22" s="117"/>
    </row>
    <row r="23" spans="3:183" ht="12" x14ac:dyDescent="0.25">
      <c r="C23" s="56"/>
      <c r="I23" s="56"/>
      <c r="FW23" s="44" t="s">
        <v>256</v>
      </c>
      <c r="FX23" s="117">
        <v>-0.195402298850575</v>
      </c>
      <c r="FY23" s="117">
        <v>-0.16666666666666699</v>
      </c>
      <c r="FZ23" s="117">
        <v>-0.63793103448275901</v>
      </c>
      <c r="GA23" s="117"/>
    </row>
    <row r="24" spans="3:183" ht="13.2" x14ac:dyDescent="0.25">
      <c r="D24" s="119"/>
      <c r="K24" s="81"/>
      <c r="FW24" s="44" t="s">
        <v>141</v>
      </c>
      <c r="FX24" s="115">
        <v>-1</v>
      </c>
      <c r="FY24" s="115">
        <v>0</v>
      </c>
      <c r="FZ24" s="115">
        <v>0</v>
      </c>
    </row>
    <row r="25" spans="3:183" ht="12" x14ac:dyDescent="0.25">
      <c r="D25" s="119"/>
    </row>
  </sheetData>
  <mergeCells count="1">
    <mergeCell ref="B3:D3"/>
  </mergeCells>
  <phoneticPr fontId="1" type="noConversion"/>
  <pageMargins left="0.75" right="0.75" top="1" bottom="1" header="0.5" footer="0.5"/>
  <pageSetup paperSize="9" orientation="portrait" verticalDpi="0" r:id="rId1"/>
  <headerFooter alignWithMargins="0"/>
  <drawing r:id="rId2"/>
  <webPublishItems count="3">
    <webPublishItem id="18794" divId="Aangroei-nationaliteit-1999-2018-c_18794" sourceType="range" sourceRef="A4:U43" destinationFile="E:\Documents\Sites\npdata\Data\Vreemdelingen\NIS\Vreemdelingen-aangroei\Aangroei-per-nationaliteit\Fiches-1999-2017\Verenigd-Koninkrijk-1.htm"/>
    <webPublishItem id="8720" divId="Aangroei-nationaliteit-1999-2015-a_8720" sourceType="range" sourceRef="B4:V43" destinationFile="I:\Sites\npdata\Data\Vreemdelingen\NIS\Vreemdelingen-aangroei\Aangroei-per-nationaliteit\Landen\C-Totaal.htm"/>
    <webPublishItem id="20319" divId="Aangroei-nationaliteit-1999-2015-nieuw-b_20319" sourceType="range" sourceRef="B4:W43" destinationFile="I:\Sites\npdata\Data\Vreemdelingen\NIS\Vreemdelingen-aangroei\Aangroei-per-nationaliteit\Fiches\Litouwen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F260"/>
  <sheetViews>
    <sheetView tabSelected="1" workbookViewId="0">
      <pane xSplit="6" ySplit="2" topLeftCell="IG3" activePane="bottomRight" state="frozen"/>
      <selection pane="topRight" activeCell="E1" sqref="E1"/>
      <selection pane="bottomLeft" activeCell="A3" sqref="A3"/>
      <selection pane="bottomRight" activeCell="BO82" sqref="BO82"/>
    </sheetView>
  </sheetViews>
  <sheetFormatPr defaultColWidth="9.109375" defaultRowHeight="12" outlineLevelRow="2" outlineLevelCol="3" x14ac:dyDescent="0.25"/>
  <cols>
    <col min="1" max="1" width="6.77734375" style="163" hidden="1" customWidth="1" outlineLevel="1"/>
    <col min="2" max="2" width="8.5546875" style="44" hidden="1" customWidth="1" outlineLevel="1"/>
    <col min="3" max="4" width="7" style="44" hidden="1" customWidth="1" outlineLevel="1"/>
    <col min="5" max="5" width="7.44140625" style="83" customWidth="1" collapsed="1"/>
    <col min="6" max="6" width="17.6640625" style="56" customWidth="1"/>
    <col min="7" max="7" width="8.109375" style="4" hidden="1" customWidth="1" outlineLevel="3"/>
    <col min="8" max="16" width="8.109375" style="10" hidden="1" customWidth="1" outlineLevel="3"/>
    <col min="17" max="17" width="8.109375" style="7" hidden="1" customWidth="1" outlineLevel="3"/>
    <col min="18" max="21" width="8.109375" style="10" hidden="1" customWidth="1" outlineLevel="3"/>
    <col min="22" max="26" width="8.109375" style="100" hidden="1" customWidth="1" outlineLevel="3"/>
    <col min="27" max="27" width="8.88671875" style="10" hidden="1" customWidth="1" outlineLevel="2" collapsed="1"/>
    <col min="28" max="46" width="8.88671875" style="10" hidden="1" customWidth="1" outlineLevel="3"/>
    <col min="47" max="47" width="8.88671875" style="3" hidden="1" customWidth="1" outlineLevel="2" collapsed="1"/>
    <col min="48" max="48" width="8.44140625" style="4" hidden="1" customWidth="1" outlineLevel="1" collapsed="1"/>
    <col min="49" max="63" width="7.33203125" style="10" hidden="1" customWidth="1" outlineLevel="2"/>
    <col min="64" max="67" width="8.33203125" style="3" hidden="1" customWidth="1" outlineLevel="2"/>
    <col min="68" max="68" width="9.88671875" style="44" hidden="1" customWidth="1" outlineLevel="2"/>
    <col min="69" max="69" width="8.5546875" style="44" hidden="1" customWidth="1" outlineLevel="1" collapsed="1"/>
    <col min="70" max="78" width="6.5546875" style="44" hidden="1" customWidth="1" outlineLevel="3"/>
    <col min="79" max="79" width="6.6640625" style="44" hidden="1" customWidth="1" outlineLevel="3"/>
    <col min="80" max="83" width="6.5546875" style="44" hidden="1" customWidth="1" outlineLevel="3"/>
    <col min="84" max="88" width="8.109375" style="44" hidden="1" customWidth="1" outlineLevel="3"/>
    <col min="89" max="89" width="10.44140625" style="44" hidden="1" customWidth="1" outlineLevel="3"/>
    <col min="90" max="90" width="8.6640625" style="44" hidden="1" customWidth="1" outlineLevel="2" collapsed="1"/>
    <col min="91" max="102" width="8.109375" style="44" hidden="1" customWidth="1" outlineLevel="3"/>
    <col min="103" max="103" width="10.44140625" style="44" hidden="1" customWidth="1" outlineLevel="3"/>
    <col min="104" max="109" width="8.109375" style="44" hidden="1" customWidth="1" outlineLevel="3"/>
    <col min="110" max="110" width="8.109375" style="44" hidden="1" customWidth="1" outlineLevel="2" collapsed="1"/>
    <col min="111" max="111" width="8.109375" style="44" hidden="1" customWidth="1" outlineLevel="1" collapsed="1"/>
    <col min="112" max="112" width="6.6640625" style="44" customWidth="1" collapsed="1"/>
    <col min="113" max="121" width="8.109375" style="44" hidden="1" customWidth="1" outlineLevel="3"/>
    <col min="122" max="122" width="9.33203125" style="44" hidden="1" customWidth="1" outlineLevel="3"/>
    <col min="123" max="131" width="8.109375" style="44" hidden="1" customWidth="1" outlineLevel="3"/>
    <col min="132" max="132" width="8.88671875" style="44" hidden="1" customWidth="1" outlineLevel="2" collapsed="1"/>
    <col min="133" max="133" width="9" style="44" hidden="1" customWidth="1" outlineLevel="1" collapsed="1"/>
    <col min="134" max="142" width="8.109375" style="44" hidden="1" customWidth="1" outlineLevel="2"/>
    <col min="143" max="152" width="7.44140625" style="44" hidden="1" customWidth="1" outlineLevel="2"/>
    <col min="153" max="153" width="9.109375" style="44" hidden="1" customWidth="1" outlineLevel="2"/>
    <col min="154" max="154" width="8.33203125" style="44" hidden="1" customWidth="1" outlineLevel="1" collapsed="1"/>
    <col min="155" max="161" width="7.44140625" style="44" hidden="1" customWidth="1" outlineLevel="2"/>
    <col min="162" max="162" width="9" style="44" hidden="1" customWidth="1" outlineLevel="2"/>
    <col min="163" max="163" width="8" style="44" hidden="1" customWidth="1" outlineLevel="2"/>
    <col min="164" max="164" width="9" style="10" hidden="1" customWidth="1" outlineLevel="2"/>
    <col min="165" max="165" width="8.44140625" style="10" hidden="1" customWidth="1" outlineLevel="2"/>
    <col min="166" max="166" width="9" style="10" hidden="1" customWidth="1" outlineLevel="2"/>
    <col min="167" max="167" width="9.5546875" style="3" hidden="1" customWidth="1" outlineLevel="2"/>
    <col min="168" max="168" width="9" style="10" hidden="1" customWidth="1" outlineLevel="2"/>
    <col min="169" max="169" width="9" style="3" hidden="1" customWidth="1" outlineLevel="2"/>
    <col min="170" max="173" width="9" style="10" hidden="1" customWidth="1" outlineLevel="2"/>
    <col min="174" max="174" width="10.44140625" style="10" hidden="1" customWidth="1" outlineLevel="2"/>
    <col min="175" max="175" width="9.5546875" style="3" hidden="1" customWidth="1" outlineLevel="1" collapsed="1"/>
    <col min="176" max="176" width="7.6640625" style="10" customWidth="1" collapsed="1"/>
    <col min="177" max="183" width="7.44140625" style="44" hidden="1" customWidth="1" outlineLevel="1"/>
    <col min="184" max="184" width="8.44140625" style="44" hidden="1" customWidth="1" outlineLevel="1"/>
    <col min="185" max="185" width="8" style="44" hidden="1" customWidth="1" outlineLevel="1"/>
    <col min="186" max="186" width="9" style="10" hidden="1" customWidth="1" outlineLevel="1"/>
    <col min="187" max="187" width="8.44140625" style="10" hidden="1" customWidth="1" outlineLevel="1"/>
    <col min="188" max="188" width="9" style="10" hidden="1" customWidth="1" outlineLevel="1"/>
    <col min="189" max="189" width="9.5546875" style="3" hidden="1" customWidth="1" outlineLevel="1"/>
    <col min="190" max="190" width="9" style="10" hidden="1" customWidth="1" outlineLevel="1"/>
    <col min="191" max="191" width="9" style="3" hidden="1" customWidth="1" outlineLevel="1"/>
    <col min="192" max="195" width="9" style="10" hidden="1" customWidth="1" outlineLevel="1"/>
    <col min="196" max="196" width="9.6640625" style="3" customWidth="1" collapsed="1"/>
    <col min="197" max="197" width="9.109375" style="44" hidden="1" customWidth="1" outlineLevel="1"/>
    <col min="198" max="216" width="6.88671875" style="44" hidden="1" customWidth="1" outlineLevel="2"/>
    <col min="217" max="217" width="11.77734375" style="44" hidden="1" customWidth="1" outlineLevel="1" collapsed="1"/>
    <col min="218" max="236" width="6.88671875" style="44" hidden="1" customWidth="1" outlineLevel="2"/>
    <col min="237" max="237" width="12" style="44" customWidth="1" collapsed="1"/>
    <col min="238" max="238" width="9.109375" style="44"/>
    <col min="239" max="239" width="10.5546875" style="165" customWidth="1"/>
    <col min="240" max="240" width="11.6640625" style="165" customWidth="1"/>
    <col min="241" max="16384" width="9.109375" style="44"/>
  </cols>
  <sheetData>
    <row r="1" spans="1:240" ht="13.2" x14ac:dyDescent="0.25">
      <c r="B1" s="108" t="s">
        <v>270</v>
      </c>
      <c r="C1" s="108"/>
      <c r="D1" s="109"/>
      <c r="E1" s="109"/>
      <c r="F1" s="109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09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09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>
        <v>2017</v>
      </c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10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  <c r="EN1" s="109"/>
      <c r="EO1" s="109"/>
      <c r="EP1" s="109"/>
      <c r="EQ1" s="109"/>
      <c r="ER1" s="109"/>
      <c r="ES1" s="109"/>
      <c r="ET1" s="109"/>
      <c r="EU1" s="109"/>
      <c r="EV1" s="109"/>
      <c r="EW1" s="110"/>
      <c r="EX1" s="109"/>
      <c r="EY1" s="109"/>
      <c r="EZ1" s="109"/>
      <c r="FA1" s="109"/>
      <c r="FB1" s="109"/>
      <c r="FC1" s="109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  <c r="FO1" s="109"/>
      <c r="FP1" s="109"/>
      <c r="FQ1" s="109"/>
      <c r="FR1" s="110"/>
      <c r="FS1" s="109"/>
      <c r="FT1" s="109"/>
      <c r="FU1" s="109"/>
      <c r="FV1" s="109"/>
      <c r="FW1" s="109"/>
      <c r="FX1" s="109"/>
      <c r="FY1" s="109"/>
      <c r="FZ1" s="109"/>
      <c r="GA1" s="109"/>
      <c r="GB1" s="109"/>
      <c r="GC1" s="109"/>
      <c r="GD1" s="109"/>
      <c r="GE1" s="109"/>
      <c r="GF1" s="109"/>
      <c r="GG1" s="109"/>
      <c r="GH1" s="109"/>
      <c r="GI1" s="109"/>
      <c r="GJ1" s="109"/>
      <c r="GK1" s="109"/>
      <c r="GL1" s="109"/>
      <c r="GM1" s="109"/>
      <c r="GN1" s="110"/>
    </row>
    <row r="2" spans="1:240" s="48" customFormat="1" ht="38.25" customHeight="1" x14ac:dyDescent="0.25">
      <c r="A2" s="143" t="s">
        <v>306</v>
      </c>
      <c r="B2" s="20" t="s">
        <v>308</v>
      </c>
      <c r="C2" s="20" t="s">
        <v>182</v>
      </c>
      <c r="D2" s="20" t="s">
        <v>280</v>
      </c>
      <c r="E2" s="15" t="s">
        <v>236</v>
      </c>
      <c r="F2" s="107" t="s">
        <v>257</v>
      </c>
      <c r="G2" s="47">
        <v>1999</v>
      </c>
      <c r="H2" s="16">
        <v>2000</v>
      </c>
      <c r="I2" s="16">
        <v>2001</v>
      </c>
      <c r="J2" s="16">
        <v>2002</v>
      </c>
      <c r="K2" s="16">
        <v>2003</v>
      </c>
      <c r="L2" s="16">
        <v>2004</v>
      </c>
      <c r="M2" s="16">
        <v>2005</v>
      </c>
      <c r="N2" s="16">
        <v>2006</v>
      </c>
      <c r="O2" s="16">
        <v>2007</v>
      </c>
      <c r="P2" s="16">
        <v>2008</v>
      </c>
      <c r="Q2" s="16">
        <v>2009</v>
      </c>
      <c r="R2" s="16">
        <v>2010</v>
      </c>
      <c r="S2" s="16">
        <v>2011</v>
      </c>
      <c r="T2" s="16">
        <v>2012</v>
      </c>
      <c r="U2" s="16">
        <v>2013</v>
      </c>
      <c r="V2" s="96">
        <v>2014</v>
      </c>
      <c r="W2" s="96">
        <v>2015</v>
      </c>
      <c r="X2" s="96">
        <v>2016</v>
      </c>
      <c r="Y2" s="96">
        <v>2017</v>
      </c>
      <c r="Z2" s="96">
        <v>2018</v>
      </c>
      <c r="AA2" s="15" t="s">
        <v>237</v>
      </c>
      <c r="AB2" s="47">
        <v>1999</v>
      </c>
      <c r="AC2" s="16">
        <v>2000</v>
      </c>
      <c r="AD2" s="16">
        <v>2001</v>
      </c>
      <c r="AE2" s="16">
        <v>2002</v>
      </c>
      <c r="AF2" s="16">
        <v>2003</v>
      </c>
      <c r="AG2" s="16">
        <v>2004</v>
      </c>
      <c r="AH2" s="16">
        <v>2005</v>
      </c>
      <c r="AI2" s="16">
        <v>2006</v>
      </c>
      <c r="AJ2" s="16">
        <v>2007</v>
      </c>
      <c r="AK2" s="16">
        <v>2008</v>
      </c>
      <c r="AL2" s="16">
        <v>2009</v>
      </c>
      <c r="AM2" s="16">
        <v>2010</v>
      </c>
      <c r="AN2" s="16">
        <v>2011</v>
      </c>
      <c r="AO2" s="69">
        <v>2012</v>
      </c>
      <c r="AP2" s="16">
        <v>2013</v>
      </c>
      <c r="AQ2" s="69">
        <v>2014</v>
      </c>
      <c r="AR2" s="69">
        <v>2015</v>
      </c>
      <c r="AS2" s="69">
        <v>2016</v>
      </c>
      <c r="AT2" s="69">
        <v>2017</v>
      </c>
      <c r="AU2" s="15" t="s">
        <v>228</v>
      </c>
      <c r="AV2" s="47" t="s">
        <v>301</v>
      </c>
      <c r="AW2" s="47">
        <v>1999</v>
      </c>
      <c r="AX2" s="16">
        <v>2000</v>
      </c>
      <c r="AY2" s="16">
        <v>2001</v>
      </c>
      <c r="AZ2" s="16">
        <v>2002</v>
      </c>
      <c r="BA2" s="16">
        <v>2003</v>
      </c>
      <c r="BB2" s="16">
        <v>2004</v>
      </c>
      <c r="BC2" s="16" t="s">
        <v>174</v>
      </c>
      <c r="BD2" s="16" t="s">
        <v>175</v>
      </c>
      <c r="BE2" s="16" t="s">
        <v>176</v>
      </c>
      <c r="BF2" s="16" t="s">
        <v>177</v>
      </c>
      <c r="BG2" s="16" t="s">
        <v>178</v>
      </c>
      <c r="BH2" s="16">
        <v>2010</v>
      </c>
      <c r="BI2" s="16">
        <v>2011</v>
      </c>
      <c r="BJ2" s="16">
        <v>2012</v>
      </c>
      <c r="BK2" s="16">
        <v>2013</v>
      </c>
      <c r="BL2" s="16">
        <v>2014</v>
      </c>
      <c r="BM2" s="16">
        <v>2015</v>
      </c>
      <c r="BN2" s="16">
        <v>2016</v>
      </c>
      <c r="BO2" s="16">
        <v>2017</v>
      </c>
      <c r="BP2" s="15" t="s">
        <v>304</v>
      </c>
      <c r="BQ2" s="15" t="s">
        <v>238</v>
      </c>
      <c r="BR2" s="16">
        <v>1999</v>
      </c>
      <c r="BS2" s="16">
        <v>2000</v>
      </c>
      <c r="BT2" s="16">
        <v>2001</v>
      </c>
      <c r="BU2" s="16">
        <v>2002</v>
      </c>
      <c r="BV2" s="16">
        <v>2003</v>
      </c>
      <c r="BW2" s="16">
        <v>2004</v>
      </c>
      <c r="BX2" s="16">
        <v>2005</v>
      </c>
      <c r="BY2" s="16">
        <v>2006</v>
      </c>
      <c r="BZ2" s="16">
        <v>2007</v>
      </c>
      <c r="CA2" s="16">
        <v>2008</v>
      </c>
      <c r="CB2" s="16">
        <v>2009</v>
      </c>
      <c r="CC2" s="16">
        <v>2010</v>
      </c>
      <c r="CD2" s="16">
        <v>2011</v>
      </c>
      <c r="CE2" s="16">
        <v>2012</v>
      </c>
      <c r="CF2" s="16">
        <v>2013</v>
      </c>
      <c r="CG2" s="16">
        <v>2014</v>
      </c>
      <c r="CH2" s="16">
        <v>2015</v>
      </c>
      <c r="CI2" s="16">
        <v>2016</v>
      </c>
      <c r="CJ2" s="16">
        <v>2017</v>
      </c>
      <c r="CK2" s="15" t="s">
        <v>302</v>
      </c>
      <c r="CL2" s="15" t="s">
        <v>239</v>
      </c>
      <c r="CM2" s="16">
        <v>1999</v>
      </c>
      <c r="CN2" s="16">
        <v>2000</v>
      </c>
      <c r="CO2" s="16">
        <v>2001</v>
      </c>
      <c r="CP2" s="16">
        <v>2002</v>
      </c>
      <c r="CQ2" s="16">
        <v>2003</v>
      </c>
      <c r="CR2" s="16">
        <v>2004</v>
      </c>
      <c r="CS2" s="16">
        <v>2005</v>
      </c>
      <c r="CT2" s="16">
        <v>2006</v>
      </c>
      <c r="CU2" s="16">
        <v>2007</v>
      </c>
      <c r="CV2" s="16">
        <v>2008</v>
      </c>
      <c r="CW2" s="16">
        <v>2009</v>
      </c>
      <c r="CX2" s="16">
        <v>2010</v>
      </c>
      <c r="CY2" s="16">
        <v>2011</v>
      </c>
      <c r="CZ2" s="16">
        <v>2012</v>
      </c>
      <c r="DA2" s="16">
        <v>2013</v>
      </c>
      <c r="DB2" s="16">
        <v>2014</v>
      </c>
      <c r="DC2" s="16">
        <v>2015</v>
      </c>
      <c r="DD2" s="16">
        <v>2016</v>
      </c>
      <c r="DE2" s="16">
        <v>2017</v>
      </c>
      <c r="DF2" s="15" t="s">
        <v>240</v>
      </c>
      <c r="DG2" s="15" t="s">
        <v>241</v>
      </c>
      <c r="DH2" s="15" t="s">
        <v>242</v>
      </c>
      <c r="DI2" s="16">
        <v>1999</v>
      </c>
      <c r="DJ2" s="16">
        <v>2000</v>
      </c>
      <c r="DK2" s="16">
        <v>2001</v>
      </c>
      <c r="DL2" s="16">
        <v>2002</v>
      </c>
      <c r="DM2" s="16">
        <v>2003</v>
      </c>
      <c r="DN2" s="16">
        <v>2004</v>
      </c>
      <c r="DO2" s="16">
        <v>2005</v>
      </c>
      <c r="DP2" s="16">
        <v>2006</v>
      </c>
      <c r="DQ2" s="16">
        <v>2007</v>
      </c>
      <c r="DR2" s="16">
        <v>2008</v>
      </c>
      <c r="DS2" s="16">
        <v>2009</v>
      </c>
      <c r="DT2" s="16">
        <v>2010</v>
      </c>
      <c r="DU2" s="16">
        <v>2011</v>
      </c>
      <c r="DV2" s="16">
        <v>2012</v>
      </c>
      <c r="DW2" s="16">
        <v>2013</v>
      </c>
      <c r="DX2" s="16">
        <v>2014</v>
      </c>
      <c r="DY2" s="16">
        <v>2015</v>
      </c>
      <c r="DZ2" s="16">
        <v>2016</v>
      </c>
      <c r="EA2" s="16">
        <v>2017</v>
      </c>
      <c r="EB2" s="15" t="s">
        <v>275</v>
      </c>
      <c r="EC2" s="15" t="s">
        <v>229</v>
      </c>
      <c r="ED2" s="16">
        <v>1999</v>
      </c>
      <c r="EE2" s="16">
        <v>2000</v>
      </c>
      <c r="EF2" s="16">
        <v>2001</v>
      </c>
      <c r="EG2" s="16">
        <v>2002</v>
      </c>
      <c r="EH2" s="16">
        <v>2003</v>
      </c>
      <c r="EI2" s="16">
        <v>2004</v>
      </c>
      <c r="EJ2" s="16">
        <v>2005</v>
      </c>
      <c r="EK2" s="16">
        <v>2006</v>
      </c>
      <c r="EL2" s="16">
        <v>2007</v>
      </c>
      <c r="EM2" s="16">
        <v>2008</v>
      </c>
      <c r="EN2" s="16">
        <v>2009</v>
      </c>
      <c r="EO2" s="16">
        <v>2010</v>
      </c>
      <c r="EP2" s="16">
        <v>2011</v>
      </c>
      <c r="EQ2" s="16">
        <v>2012</v>
      </c>
      <c r="ER2" s="16">
        <v>2013</v>
      </c>
      <c r="ES2" s="16">
        <v>2014</v>
      </c>
      <c r="ET2" s="16">
        <v>2015</v>
      </c>
      <c r="EU2" s="16">
        <v>2016</v>
      </c>
      <c r="EV2" s="16">
        <v>2017</v>
      </c>
      <c r="EW2" s="15" t="s">
        <v>273</v>
      </c>
      <c r="EX2" s="15" t="s">
        <v>263</v>
      </c>
      <c r="EY2" s="16">
        <v>1999</v>
      </c>
      <c r="EZ2" s="16">
        <v>2000</v>
      </c>
      <c r="FA2" s="16">
        <v>2001</v>
      </c>
      <c r="FB2" s="16">
        <v>2002</v>
      </c>
      <c r="FC2" s="16">
        <v>2003</v>
      </c>
      <c r="FD2" s="16">
        <v>2004</v>
      </c>
      <c r="FE2" s="16">
        <v>2005</v>
      </c>
      <c r="FF2" s="16">
        <v>2006</v>
      </c>
      <c r="FG2" s="16">
        <v>2007</v>
      </c>
      <c r="FH2" s="16">
        <v>2008</v>
      </c>
      <c r="FI2" s="16">
        <v>2009</v>
      </c>
      <c r="FJ2" s="16">
        <v>2010</v>
      </c>
      <c r="FK2" s="16">
        <v>2011</v>
      </c>
      <c r="FL2" s="16">
        <v>2012</v>
      </c>
      <c r="FM2" s="16">
        <v>2013</v>
      </c>
      <c r="FN2" s="16">
        <v>2014</v>
      </c>
      <c r="FO2" s="16">
        <v>2015</v>
      </c>
      <c r="FP2" s="16">
        <v>2016</v>
      </c>
      <c r="FQ2" s="16">
        <v>2017</v>
      </c>
      <c r="FR2" s="15" t="s">
        <v>272</v>
      </c>
      <c r="FS2" s="15" t="s">
        <v>274</v>
      </c>
      <c r="FT2" s="15" t="s">
        <v>231</v>
      </c>
      <c r="FU2" s="16">
        <v>1999</v>
      </c>
      <c r="FV2" s="16">
        <v>2000</v>
      </c>
      <c r="FW2" s="16">
        <v>2001</v>
      </c>
      <c r="FX2" s="16">
        <v>2002</v>
      </c>
      <c r="FY2" s="16">
        <v>2003</v>
      </c>
      <c r="FZ2" s="16">
        <v>2004</v>
      </c>
      <c r="GA2" s="16">
        <v>2005</v>
      </c>
      <c r="GB2" s="16">
        <v>2006</v>
      </c>
      <c r="GC2" s="16">
        <v>2007</v>
      </c>
      <c r="GD2" s="16">
        <v>2008</v>
      </c>
      <c r="GE2" s="16">
        <v>2009</v>
      </c>
      <c r="GF2" s="16">
        <v>2010</v>
      </c>
      <c r="GG2" s="16">
        <v>2011</v>
      </c>
      <c r="GH2" s="16">
        <v>2012</v>
      </c>
      <c r="GI2" s="16">
        <v>2013</v>
      </c>
      <c r="GJ2" s="16">
        <v>2014</v>
      </c>
      <c r="GK2" s="16">
        <v>2015</v>
      </c>
      <c r="GL2" s="16">
        <v>2016</v>
      </c>
      <c r="GM2" s="16">
        <v>2017</v>
      </c>
      <c r="GN2" s="15" t="s">
        <v>260</v>
      </c>
      <c r="GO2" s="15" t="s">
        <v>250</v>
      </c>
      <c r="GP2" s="16">
        <v>1999</v>
      </c>
      <c r="GQ2" s="16">
        <v>2000</v>
      </c>
      <c r="GR2" s="16">
        <v>2001</v>
      </c>
      <c r="GS2" s="16">
        <v>2002</v>
      </c>
      <c r="GT2" s="16">
        <v>2003</v>
      </c>
      <c r="GU2" s="16">
        <v>2004</v>
      </c>
      <c r="GV2" s="16">
        <v>2005</v>
      </c>
      <c r="GW2" s="16">
        <v>2006</v>
      </c>
      <c r="GX2" s="16">
        <v>2007</v>
      </c>
      <c r="GY2" s="16">
        <v>2008</v>
      </c>
      <c r="GZ2" s="16">
        <v>2009</v>
      </c>
      <c r="HA2" s="16">
        <v>2010</v>
      </c>
      <c r="HB2" s="16">
        <v>2011</v>
      </c>
      <c r="HC2" s="16">
        <v>2012</v>
      </c>
      <c r="HD2" s="16">
        <v>2013</v>
      </c>
      <c r="HE2" s="16">
        <v>2014</v>
      </c>
      <c r="HF2" s="16">
        <v>2015</v>
      </c>
      <c r="HG2" s="16">
        <v>2016</v>
      </c>
      <c r="HH2" s="16">
        <v>2017</v>
      </c>
      <c r="HI2" s="15" t="s">
        <v>309</v>
      </c>
      <c r="HJ2" s="16">
        <v>1999</v>
      </c>
      <c r="HK2" s="16">
        <v>2000</v>
      </c>
      <c r="HL2" s="16">
        <v>2001</v>
      </c>
      <c r="HM2" s="16">
        <v>2002</v>
      </c>
      <c r="HN2" s="16">
        <v>2003</v>
      </c>
      <c r="HO2" s="16">
        <v>2004</v>
      </c>
      <c r="HP2" s="16">
        <v>2005</v>
      </c>
      <c r="HQ2" s="16">
        <v>2006</v>
      </c>
      <c r="HR2" s="16">
        <v>2007</v>
      </c>
      <c r="HS2" s="16">
        <v>2008</v>
      </c>
      <c r="HT2" s="16">
        <v>2009</v>
      </c>
      <c r="HU2" s="16">
        <v>2010</v>
      </c>
      <c r="HV2" s="16">
        <v>2011</v>
      </c>
      <c r="HW2" s="16">
        <v>2012</v>
      </c>
      <c r="HX2" s="16">
        <v>2013</v>
      </c>
      <c r="HY2" s="16">
        <v>2014</v>
      </c>
      <c r="HZ2" s="16">
        <v>2015</v>
      </c>
      <c r="IA2" s="16">
        <v>2016</v>
      </c>
      <c r="IB2" s="16">
        <v>2017</v>
      </c>
      <c r="IC2" s="15" t="s">
        <v>303</v>
      </c>
      <c r="ID2" s="15" t="s">
        <v>261</v>
      </c>
      <c r="IE2" s="166" t="s">
        <v>312</v>
      </c>
      <c r="IF2" s="166" t="s">
        <v>313</v>
      </c>
    </row>
    <row r="3" spans="1:240" x14ac:dyDescent="0.25">
      <c r="A3" s="163">
        <v>1</v>
      </c>
      <c r="B3" s="49"/>
      <c r="C3" s="49" t="s">
        <v>185</v>
      </c>
      <c r="D3" s="49" t="s">
        <v>185</v>
      </c>
      <c r="E3" s="82">
        <v>251</v>
      </c>
      <c r="F3" s="50" t="s">
        <v>39</v>
      </c>
      <c r="G3" s="17">
        <v>237</v>
      </c>
      <c r="H3" s="12">
        <v>336</v>
      </c>
      <c r="I3" s="12">
        <v>407</v>
      </c>
      <c r="J3" s="12">
        <v>600</v>
      </c>
      <c r="K3" s="12">
        <v>540</v>
      </c>
      <c r="L3" s="12">
        <v>1100</v>
      </c>
      <c r="M3" s="12">
        <v>1743</v>
      </c>
      <c r="N3" s="12">
        <v>1792</v>
      </c>
      <c r="O3" s="12">
        <v>1930</v>
      </c>
      <c r="P3" s="11">
        <v>1970</v>
      </c>
      <c r="Q3" s="11">
        <v>1897</v>
      </c>
      <c r="R3" s="12">
        <v>2050</v>
      </c>
      <c r="S3" s="11">
        <v>2759</v>
      </c>
      <c r="T3" s="11">
        <v>3799</v>
      </c>
      <c r="U3" s="11">
        <v>5099</v>
      </c>
      <c r="V3" s="98">
        <v>6565</v>
      </c>
      <c r="W3" s="98">
        <v>8030</v>
      </c>
      <c r="X3" s="98">
        <v>9623</v>
      </c>
      <c r="Y3" s="98">
        <v>11133</v>
      </c>
      <c r="Z3" s="98">
        <v>14082</v>
      </c>
      <c r="AA3" s="135"/>
      <c r="AB3" s="72">
        <f t="shared" ref="AB3:AB34" si="0">H3-G3</f>
        <v>99</v>
      </c>
      <c r="AC3" s="11">
        <f t="shared" ref="AC3:AC34" si="1">I3-H3</f>
        <v>71</v>
      </c>
      <c r="AD3" s="11">
        <f t="shared" ref="AD3:AD34" si="2">J3-I3</f>
        <v>193</v>
      </c>
      <c r="AE3" s="11">
        <f t="shared" ref="AE3:AE34" si="3">K3-J3</f>
        <v>-60</v>
      </c>
      <c r="AF3" s="11">
        <f t="shared" ref="AF3:AF34" si="4">L3-K3</f>
        <v>560</v>
      </c>
      <c r="AG3" s="11">
        <f t="shared" ref="AG3:AG34" si="5">M3-L3</f>
        <v>643</v>
      </c>
      <c r="AH3" s="11">
        <f t="shared" ref="AH3:AH34" si="6">N3-M3</f>
        <v>49</v>
      </c>
      <c r="AI3" s="11">
        <f t="shared" ref="AI3:AI34" si="7">O3-N3</f>
        <v>138</v>
      </c>
      <c r="AJ3" s="11">
        <f t="shared" ref="AJ3:AJ34" si="8">P3-O3</f>
        <v>40</v>
      </c>
      <c r="AK3" s="11">
        <f t="shared" ref="AK3:AK34" si="9">Q3-P3</f>
        <v>-73</v>
      </c>
      <c r="AL3" s="11">
        <f t="shared" ref="AL3:AL34" si="10">R3-Q3</f>
        <v>153</v>
      </c>
      <c r="AM3" s="11">
        <f t="shared" ref="AM3:AM34" si="11">S3-R3</f>
        <v>709</v>
      </c>
      <c r="AN3" s="11">
        <f t="shared" ref="AN3:AN34" si="12">T3-S3</f>
        <v>1040</v>
      </c>
      <c r="AO3" s="11">
        <f t="shared" ref="AO3:AO34" si="13">U3-T3</f>
        <v>1300</v>
      </c>
      <c r="AP3" s="11">
        <f t="shared" ref="AP3:AP34" si="14">V3-U3</f>
        <v>1466</v>
      </c>
      <c r="AQ3" s="11">
        <f t="shared" ref="AQ3:AQ34" si="15">W3-V3</f>
        <v>1465</v>
      </c>
      <c r="AR3" s="11">
        <f t="shared" ref="AR3:AR34" si="16">X3-W3</f>
        <v>1593</v>
      </c>
      <c r="AS3" s="11">
        <f t="shared" ref="AS3:AS34" si="17">Y3-X3</f>
        <v>1510</v>
      </c>
      <c r="AT3" s="11">
        <f t="shared" ref="AT3:AT34" si="18">Z3-Y3</f>
        <v>2949</v>
      </c>
      <c r="AU3" s="78">
        <f t="shared" ref="AU3:AU34" si="19">SUM(AB3:AT3)</f>
        <v>13845</v>
      </c>
      <c r="AV3" s="65"/>
      <c r="AW3" s="17">
        <v>20</v>
      </c>
      <c r="AX3" s="12">
        <v>58</v>
      </c>
      <c r="AY3" s="12">
        <v>119</v>
      </c>
      <c r="AZ3" s="12">
        <v>151</v>
      </c>
      <c r="BA3" s="12">
        <v>126</v>
      </c>
      <c r="BB3" s="12">
        <v>143</v>
      </c>
      <c r="BC3" s="12">
        <v>289</v>
      </c>
      <c r="BD3" s="12">
        <v>324</v>
      </c>
      <c r="BE3" s="12">
        <v>310</v>
      </c>
      <c r="BF3" s="12">
        <v>520</v>
      </c>
      <c r="BG3" s="12">
        <v>356</v>
      </c>
      <c r="BH3" s="12">
        <v>370</v>
      </c>
      <c r="BI3" s="12">
        <v>174</v>
      </c>
      <c r="BJ3" s="12">
        <v>260</v>
      </c>
      <c r="BK3" s="12">
        <v>283</v>
      </c>
      <c r="BL3" s="12">
        <v>194</v>
      </c>
      <c r="BM3" s="11">
        <v>326</v>
      </c>
      <c r="BN3" s="11">
        <v>534</v>
      </c>
      <c r="BO3" s="11">
        <v>875</v>
      </c>
      <c r="BP3" s="27">
        <f t="shared" ref="BP3:BP34" si="20">SUM(AW3:BO3)</f>
        <v>5432</v>
      </c>
      <c r="BQ3" s="158"/>
      <c r="BR3" s="5">
        <f t="shared" ref="BR3:BR34" si="21">AB3+AW3</f>
        <v>119</v>
      </c>
      <c r="BS3" s="5">
        <f t="shared" ref="BS3:BS34" si="22">AC3+AX3</f>
        <v>129</v>
      </c>
      <c r="BT3" s="5">
        <f t="shared" ref="BT3:BT34" si="23">AD3+AY3</f>
        <v>312</v>
      </c>
      <c r="BU3" s="5">
        <f t="shared" ref="BU3:BU34" si="24">AE3+AZ3</f>
        <v>91</v>
      </c>
      <c r="BV3" s="5">
        <f t="shared" ref="BV3:BV34" si="25">AF3+BA3</f>
        <v>686</v>
      </c>
      <c r="BW3" s="5">
        <f t="shared" ref="BW3:BW34" si="26">AG3+BB3</f>
        <v>786</v>
      </c>
      <c r="BX3" s="5">
        <f t="shared" ref="BX3:BX34" si="27">AH3+BC3</f>
        <v>338</v>
      </c>
      <c r="BY3" s="5">
        <f t="shared" ref="BY3:BY34" si="28">AI3+BD3</f>
        <v>462</v>
      </c>
      <c r="BZ3" s="5">
        <f t="shared" ref="BZ3:BZ34" si="29">AJ3+BE3</f>
        <v>350</v>
      </c>
      <c r="CA3" s="5">
        <f t="shared" ref="CA3:CA34" si="30">AK3+BF3</f>
        <v>447</v>
      </c>
      <c r="CB3" s="5">
        <f t="shared" ref="CB3:CB34" si="31">AL3+BG3</f>
        <v>509</v>
      </c>
      <c r="CC3" s="5">
        <f t="shared" ref="CC3:CC34" si="32">AM3+BH3</f>
        <v>1079</v>
      </c>
      <c r="CD3" s="5">
        <f t="shared" ref="CD3:CD34" si="33">AN3+BI3</f>
        <v>1214</v>
      </c>
      <c r="CE3" s="5">
        <f t="shared" ref="CE3:CE34" si="34">AO3+BJ3</f>
        <v>1560</v>
      </c>
      <c r="CF3" s="5">
        <f t="shared" ref="CF3:CF34" si="35">AP3+BK3</f>
        <v>1749</v>
      </c>
      <c r="CG3" s="5">
        <f t="shared" ref="CG3:CG34" si="36">AQ3+BL3</f>
        <v>1659</v>
      </c>
      <c r="CH3" s="5">
        <f t="shared" ref="CH3:CH34" si="37">AR3+BM3</f>
        <v>1919</v>
      </c>
      <c r="CI3" s="5">
        <f t="shared" ref="CI3:CI34" si="38">AS3+BN3</f>
        <v>2044</v>
      </c>
      <c r="CJ3" s="5">
        <f t="shared" ref="CJ3:CJ34" si="39">AT3+BO3</f>
        <v>3824</v>
      </c>
      <c r="CK3" s="19">
        <f t="shared" ref="CK3:CK34" si="40">SUM(BR3:CJ3)</f>
        <v>19277</v>
      </c>
      <c r="CL3" s="19"/>
      <c r="CM3" s="5"/>
      <c r="CN3" s="5">
        <f t="shared" ref="CN3:CN34" si="41">BS3-BR3</f>
        <v>10</v>
      </c>
      <c r="CO3" s="5">
        <f t="shared" ref="CO3:CO34" si="42">BT3-BS3</f>
        <v>183</v>
      </c>
      <c r="CP3" s="5">
        <f t="shared" ref="CP3:CP34" si="43">BU3-BT3</f>
        <v>-221</v>
      </c>
      <c r="CQ3" s="5">
        <f t="shared" ref="CQ3:CQ34" si="44">BV3-BU3</f>
        <v>595</v>
      </c>
      <c r="CR3" s="5">
        <f t="shared" ref="CR3:CR34" si="45">BW3-BV3</f>
        <v>100</v>
      </c>
      <c r="CS3" s="5">
        <f t="shared" ref="CS3:CS34" si="46">BX3-BW3</f>
        <v>-448</v>
      </c>
      <c r="CT3" s="5">
        <f t="shared" ref="CT3:CT34" si="47">BY3-BX3</f>
        <v>124</v>
      </c>
      <c r="CU3" s="5">
        <f t="shared" ref="CU3:CU34" si="48">BZ3-BY3</f>
        <v>-112</v>
      </c>
      <c r="CV3" s="5">
        <f t="shared" ref="CV3:CV34" si="49">CA3-BZ3</f>
        <v>97</v>
      </c>
      <c r="CW3" s="5">
        <f t="shared" ref="CW3:CW34" si="50">CB3-CA3</f>
        <v>62</v>
      </c>
      <c r="CX3" s="5">
        <f t="shared" ref="CX3:CX34" si="51">CC3-CB3</f>
        <v>570</v>
      </c>
      <c r="CY3" s="5">
        <f t="shared" ref="CY3:CY34" si="52">CD3-CC3</f>
        <v>135</v>
      </c>
      <c r="CZ3" s="5">
        <f t="shared" ref="CZ3:CZ34" si="53">CE3-CD3</f>
        <v>346</v>
      </c>
      <c r="DA3" s="5">
        <f t="shared" ref="DA3:DA34" si="54">CF3-CE3</f>
        <v>189</v>
      </c>
      <c r="DB3" s="5">
        <f t="shared" ref="DB3:DB34" si="55">CG3-CF3</f>
        <v>-90</v>
      </c>
      <c r="DC3" s="5">
        <f t="shared" ref="DC3:DC34" si="56">CH3-CG3</f>
        <v>260</v>
      </c>
      <c r="DD3" s="5">
        <f t="shared" ref="DD3:DD34" si="57">CI3-CH3</f>
        <v>125</v>
      </c>
      <c r="DE3" s="5">
        <f t="shared" ref="DE3:DE34" si="58">CJ3-CI3</f>
        <v>1780</v>
      </c>
      <c r="DF3" s="19"/>
      <c r="DG3" s="19"/>
      <c r="DH3" s="19"/>
      <c r="DI3" s="77"/>
      <c r="DJ3" s="121">
        <v>8.4033613445378158E-2</v>
      </c>
      <c r="DK3" s="121">
        <v>1.4186046511627908</v>
      </c>
      <c r="DL3" s="121">
        <v>-0.70833333333333337</v>
      </c>
      <c r="DM3" s="121">
        <v>6.5384615384615383</v>
      </c>
      <c r="DN3" s="121">
        <v>0.1457725947521866</v>
      </c>
      <c r="DO3" s="121">
        <v>-0.56997455470737912</v>
      </c>
      <c r="DP3" s="121">
        <v>0.36686390532544377</v>
      </c>
      <c r="DQ3" s="121">
        <v>-0.24242424242424243</v>
      </c>
      <c r="DR3" s="121">
        <v>0.27714285714285714</v>
      </c>
      <c r="DS3" s="121">
        <v>0.13870246085011187</v>
      </c>
      <c r="DT3" s="121">
        <v>1.1198428290766209</v>
      </c>
      <c r="DU3" s="121">
        <v>0.12511584800741427</v>
      </c>
      <c r="DV3" s="121">
        <v>0.28500823723228996</v>
      </c>
      <c r="DW3" s="121">
        <v>0.12115384615384615</v>
      </c>
      <c r="DX3" s="121">
        <v>-5.1457975986277875E-2</v>
      </c>
      <c r="DY3" s="121">
        <v>0.15672091621458711</v>
      </c>
      <c r="DZ3" s="121">
        <v>6.5138092756644089E-2</v>
      </c>
      <c r="EA3" s="121"/>
      <c r="EB3" s="24"/>
      <c r="EC3" s="63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24"/>
      <c r="EX3" s="19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24"/>
      <c r="FS3" s="24"/>
      <c r="FT3" s="24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24"/>
      <c r="GO3" s="24">
        <v>0.86826000000000003</v>
      </c>
      <c r="GP3" s="10">
        <f t="shared" ref="GP3:GP34" si="59">BR3*$GO3</f>
        <v>103.32294</v>
      </c>
      <c r="GQ3" s="10">
        <f t="shared" ref="GQ3:GQ34" si="60">BS3*$GO3</f>
        <v>112.00554000000001</v>
      </c>
      <c r="GR3" s="10">
        <f t="shared" ref="GR3:GR34" si="61">BT3*$GO3</f>
        <v>270.89712000000003</v>
      </c>
      <c r="GS3" s="10">
        <f t="shared" ref="GS3:GS34" si="62">BU3*$GO3</f>
        <v>79.011660000000006</v>
      </c>
      <c r="GT3" s="10">
        <f t="shared" ref="GT3:GT34" si="63">BV3*$GO3</f>
        <v>595.62635999999998</v>
      </c>
      <c r="GU3" s="10">
        <f t="shared" ref="GU3:GU34" si="64">BW3*$GO3</f>
        <v>682.45236</v>
      </c>
      <c r="GV3" s="10">
        <f t="shared" ref="GV3:GV34" si="65">BX3*$GO3</f>
        <v>293.47188</v>
      </c>
      <c r="GW3" s="10">
        <f t="shared" ref="GW3:GW34" si="66">BY3*$GO3</f>
        <v>401.13612000000001</v>
      </c>
      <c r="GX3" s="10">
        <f t="shared" ref="GX3:GX34" si="67">BZ3*$GO3</f>
        <v>303.89100000000002</v>
      </c>
      <c r="GY3" s="10">
        <f t="shared" ref="GY3:GY34" si="68">CA3*$GO3</f>
        <v>388.11222000000004</v>
      </c>
      <c r="GZ3" s="10">
        <f t="shared" ref="GZ3:GZ34" si="69">CB3*$GO3</f>
        <v>441.94434000000001</v>
      </c>
      <c r="HA3" s="10">
        <f t="shared" ref="HA3:HA34" si="70">CC3*$GO3</f>
        <v>936.85254000000009</v>
      </c>
      <c r="HB3" s="10">
        <f t="shared" ref="HB3:HB34" si="71">CD3*$GO3</f>
        <v>1054.06764</v>
      </c>
      <c r="HC3" s="10">
        <f t="shared" ref="HC3:HC34" si="72">CE3*$GO3</f>
        <v>1354.4856</v>
      </c>
      <c r="HD3" s="10">
        <f t="shared" ref="HD3:HD34" si="73">CF3*$GO3</f>
        <v>1518.58674</v>
      </c>
      <c r="HE3" s="10">
        <f t="shared" ref="HE3:HE34" si="74">CG3*$GO3</f>
        <v>1440.44334</v>
      </c>
      <c r="HF3" s="10">
        <f t="shared" ref="HF3:HF34" si="75">CH3*$GO3</f>
        <v>1666.19094</v>
      </c>
      <c r="HG3" s="10">
        <f t="shared" ref="HG3:HG34" si="76">CI3*$GO3</f>
        <v>1774.72344</v>
      </c>
      <c r="HH3" s="10">
        <f t="shared" ref="HH3:HH34" si="77">CJ3*$GO3</f>
        <v>3320.22624</v>
      </c>
      <c r="HI3" s="19">
        <f t="shared" ref="HI3:HI34" si="78">CK3*$GO3</f>
        <v>16737.44802</v>
      </c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22">
        <f t="shared" ref="IC3:IC34" si="79">HI3/CK3</f>
        <v>0.86826000000000003</v>
      </c>
      <c r="ID3" s="22"/>
      <c r="IE3" s="24">
        <f>HH3/IF$221</f>
        <v>2.9186056696205279E-4</v>
      </c>
      <c r="IF3" s="24">
        <f>HI3/IF$221</f>
        <v>1.4712856039036327E-3</v>
      </c>
    </row>
    <row r="4" spans="1:240" x14ac:dyDescent="0.25">
      <c r="A4" s="163">
        <v>2</v>
      </c>
      <c r="B4" s="49"/>
      <c r="C4" s="43" t="s">
        <v>283</v>
      </c>
      <c r="D4" s="49" t="s">
        <v>183</v>
      </c>
      <c r="E4" s="82">
        <v>101</v>
      </c>
      <c r="F4" s="52" t="s">
        <v>0</v>
      </c>
      <c r="G4" s="17">
        <v>649</v>
      </c>
      <c r="H4" s="12">
        <v>701</v>
      </c>
      <c r="I4" s="12">
        <v>744</v>
      </c>
      <c r="J4" s="12">
        <v>1042</v>
      </c>
      <c r="K4" s="12">
        <v>1421</v>
      </c>
      <c r="L4" s="12">
        <v>1786</v>
      </c>
      <c r="M4" s="12">
        <v>2010</v>
      </c>
      <c r="N4" s="12">
        <v>2446</v>
      </c>
      <c r="O4" s="12">
        <v>2700</v>
      </c>
      <c r="P4" s="11">
        <v>2941</v>
      </c>
      <c r="Q4" s="12">
        <v>3207</v>
      </c>
      <c r="R4" s="12">
        <v>3893</v>
      </c>
      <c r="S4" s="12">
        <v>4567</v>
      </c>
      <c r="T4" s="12">
        <v>4903</v>
      </c>
      <c r="U4" s="12">
        <v>4941</v>
      </c>
      <c r="V4" s="97">
        <v>4932</v>
      </c>
      <c r="W4" s="97">
        <v>5100</v>
      </c>
      <c r="X4" s="97">
        <v>5153</v>
      </c>
      <c r="Y4" s="97">
        <v>5167</v>
      </c>
      <c r="Z4" s="97">
        <v>5260</v>
      </c>
      <c r="AA4" s="63"/>
      <c r="AB4" s="72">
        <f t="shared" si="0"/>
        <v>52</v>
      </c>
      <c r="AC4" s="11">
        <f t="shared" si="1"/>
        <v>43</v>
      </c>
      <c r="AD4" s="11">
        <f t="shared" si="2"/>
        <v>298</v>
      </c>
      <c r="AE4" s="11">
        <f t="shared" si="3"/>
        <v>379</v>
      </c>
      <c r="AF4" s="11">
        <f t="shared" si="4"/>
        <v>365</v>
      </c>
      <c r="AG4" s="11">
        <f t="shared" si="5"/>
        <v>224</v>
      </c>
      <c r="AH4" s="11">
        <f t="shared" si="6"/>
        <v>436</v>
      </c>
      <c r="AI4" s="11">
        <f t="shared" si="7"/>
        <v>254</v>
      </c>
      <c r="AJ4" s="11">
        <f t="shared" si="8"/>
        <v>241</v>
      </c>
      <c r="AK4" s="11">
        <f t="shared" si="9"/>
        <v>266</v>
      </c>
      <c r="AL4" s="11">
        <f t="shared" si="10"/>
        <v>686</v>
      </c>
      <c r="AM4" s="11">
        <f t="shared" si="11"/>
        <v>674</v>
      </c>
      <c r="AN4" s="11">
        <f t="shared" si="12"/>
        <v>336</v>
      </c>
      <c r="AO4" s="11">
        <f t="shared" si="13"/>
        <v>38</v>
      </c>
      <c r="AP4" s="11">
        <f t="shared" si="14"/>
        <v>-9</v>
      </c>
      <c r="AQ4" s="11">
        <f t="shared" si="15"/>
        <v>168</v>
      </c>
      <c r="AR4" s="11">
        <f t="shared" si="16"/>
        <v>53</v>
      </c>
      <c r="AS4" s="11">
        <f t="shared" si="17"/>
        <v>14</v>
      </c>
      <c r="AT4" s="11">
        <f t="shared" si="18"/>
        <v>93</v>
      </c>
      <c r="AU4" s="78">
        <f t="shared" si="19"/>
        <v>4611</v>
      </c>
      <c r="AV4" s="65"/>
      <c r="AW4" s="17">
        <v>70</v>
      </c>
      <c r="AX4" s="12">
        <v>126</v>
      </c>
      <c r="AY4" s="12">
        <v>156</v>
      </c>
      <c r="AZ4" s="12">
        <v>160</v>
      </c>
      <c r="BA4" s="12">
        <v>173</v>
      </c>
      <c r="BB4" s="12">
        <v>293</v>
      </c>
      <c r="BC4" s="12">
        <v>297</v>
      </c>
      <c r="BD4" s="12">
        <v>341</v>
      </c>
      <c r="BE4" s="12">
        <v>392</v>
      </c>
      <c r="BF4" s="11">
        <v>423</v>
      </c>
      <c r="BG4" s="12">
        <v>310</v>
      </c>
      <c r="BH4" s="12">
        <v>334</v>
      </c>
      <c r="BI4" s="12">
        <v>216</v>
      </c>
      <c r="BJ4" s="12">
        <v>369</v>
      </c>
      <c r="BK4" s="12">
        <v>427</v>
      </c>
      <c r="BL4" s="12">
        <v>256</v>
      </c>
      <c r="BM4" s="12">
        <v>460</v>
      </c>
      <c r="BN4" s="12">
        <v>560</v>
      </c>
      <c r="BO4" s="12">
        <v>571</v>
      </c>
      <c r="BP4" s="27">
        <f t="shared" si="20"/>
        <v>5934</v>
      </c>
      <c r="BQ4" s="27"/>
      <c r="BR4" s="5">
        <f t="shared" si="21"/>
        <v>122</v>
      </c>
      <c r="BS4" s="5">
        <f t="shared" si="22"/>
        <v>169</v>
      </c>
      <c r="BT4" s="5">
        <f t="shared" si="23"/>
        <v>454</v>
      </c>
      <c r="BU4" s="5">
        <f t="shared" si="24"/>
        <v>539</v>
      </c>
      <c r="BV4" s="5">
        <f t="shared" si="25"/>
        <v>538</v>
      </c>
      <c r="BW4" s="5">
        <f t="shared" si="26"/>
        <v>517</v>
      </c>
      <c r="BX4" s="5">
        <f t="shared" si="27"/>
        <v>733</v>
      </c>
      <c r="BY4" s="5">
        <f t="shared" si="28"/>
        <v>595</v>
      </c>
      <c r="BZ4" s="5">
        <f t="shared" si="29"/>
        <v>633</v>
      </c>
      <c r="CA4" s="5">
        <f t="shared" si="30"/>
        <v>689</v>
      </c>
      <c r="CB4" s="5">
        <f t="shared" si="31"/>
        <v>996</v>
      </c>
      <c r="CC4" s="5">
        <f t="shared" si="32"/>
        <v>1008</v>
      </c>
      <c r="CD4" s="5">
        <f t="shared" si="33"/>
        <v>552</v>
      </c>
      <c r="CE4" s="5">
        <f t="shared" si="34"/>
        <v>407</v>
      </c>
      <c r="CF4" s="5">
        <f t="shared" si="35"/>
        <v>418</v>
      </c>
      <c r="CG4" s="5">
        <f t="shared" si="36"/>
        <v>424</v>
      </c>
      <c r="CH4" s="5">
        <f t="shared" si="37"/>
        <v>513</v>
      </c>
      <c r="CI4" s="5">
        <f t="shared" si="38"/>
        <v>574</v>
      </c>
      <c r="CJ4" s="5">
        <f t="shared" si="39"/>
        <v>664</v>
      </c>
      <c r="CK4" s="19">
        <f t="shared" si="40"/>
        <v>10545</v>
      </c>
      <c r="CL4" s="19"/>
      <c r="CM4" s="5"/>
      <c r="CN4" s="5">
        <f t="shared" si="41"/>
        <v>47</v>
      </c>
      <c r="CO4" s="5">
        <f t="shared" si="42"/>
        <v>285</v>
      </c>
      <c r="CP4" s="5">
        <f t="shared" si="43"/>
        <v>85</v>
      </c>
      <c r="CQ4" s="5">
        <f t="shared" si="44"/>
        <v>-1</v>
      </c>
      <c r="CR4" s="5">
        <f t="shared" si="45"/>
        <v>-21</v>
      </c>
      <c r="CS4" s="5">
        <f t="shared" si="46"/>
        <v>216</v>
      </c>
      <c r="CT4" s="5">
        <f t="shared" si="47"/>
        <v>-138</v>
      </c>
      <c r="CU4" s="5">
        <f t="shared" si="48"/>
        <v>38</v>
      </c>
      <c r="CV4" s="5">
        <f t="shared" si="49"/>
        <v>56</v>
      </c>
      <c r="CW4" s="5">
        <f t="shared" si="50"/>
        <v>307</v>
      </c>
      <c r="CX4" s="5">
        <f t="shared" si="51"/>
        <v>12</v>
      </c>
      <c r="CY4" s="5">
        <f t="shared" si="52"/>
        <v>-456</v>
      </c>
      <c r="CZ4" s="5">
        <f t="shared" si="53"/>
        <v>-145</v>
      </c>
      <c r="DA4" s="5">
        <f t="shared" si="54"/>
        <v>11</v>
      </c>
      <c r="DB4" s="5">
        <f t="shared" si="55"/>
        <v>6</v>
      </c>
      <c r="DC4" s="5">
        <f t="shared" si="56"/>
        <v>89</v>
      </c>
      <c r="DD4" s="5">
        <f t="shared" si="57"/>
        <v>61</v>
      </c>
      <c r="DE4" s="5">
        <f t="shared" si="58"/>
        <v>90</v>
      </c>
      <c r="DF4" s="19"/>
      <c r="DG4" s="19"/>
      <c r="DH4" s="19"/>
      <c r="DI4" s="77"/>
      <c r="DJ4" s="121">
        <v>0.38524590163934425</v>
      </c>
      <c r="DK4" s="121">
        <v>1.6863905325443787</v>
      </c>
      <c r="DL4" s="121">
        <v>0.18722466960352424</v>
      </c>
      <c r="DM4" s="121">
        <v>-1.8552875695732839E-3</v>
      </c>
      <c r="DN4" s="121">
        <v>-3.9033457249070633E-2</v>
      </c>
      <c r="DO4" s="121">
        <v>0.41779497098646035</v>
      </c>
      <c r="DP4" s="121">
        <v>-0.18826739427012279</v>
      </c>
      <c r="DQ4" s="121">
        <v>6.386554621848739E-2</v>
      </c>
      <c r="DR4" s="121">
        <v>8.8467614533965247E-2</v>
      </c>
      <c r="DS4" s="121">
        <v>0.44557329462989842</v>
      </c>
      <c r="DT4" s="121">
        <v>1.2048192771084338E-2</v>
      </c>
      <c r="DU4" s="121">
        <v>-0.45238095238095238</v>
      </c>
      <c r="DV4" s="121">
        <v>-0.26268115942028986</v>
      </c>
      <c r="DW4" s="121">
        <v>2.7027027027027029E-2</v>
      </c>
      <c r="DX4" s="121">
        <v>1.4354066985645933E-2</v>
      </c>
      <c r="DY4" s="121">
        <v>0.2099056603773585</v>
      </c>
      <c r="DZ4" s="121">
        <v>0.1189083820662768</v>
      </c>
      <c r="EA4" s="121"/>
      <c r="EB4" s="24"/>
      <c r="EC4" s="65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24"/>
      <c r="EX4" s="2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24"/>
      <c r="FS4" s="24"/>
      <c r="FT4" s="24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24"/>
      <c r="GO4" s="24">
        <v>0.71426999999999996</v>
      </c>
      <c r="GP4" s="10">
        <f t="shared" si="59"/>
        <v>87.140940000000001</v>
      </c>
      <c r="GQ4" s="10">
        <f t="shared" si="60"/>
        <v>120.71163</v>
      </c>
      <c r="GR4" s="10">
        <f t="shared" si="61"/>
        <v>324.27857999999998</v>
      </c>
      <c r="GS4" s="10">
        <f t="shared" si="62"/>
        <v>384.99152999999995</v>
      </c>
      <c r="GT4" s="10">
        <f t="shared" si="63"/>
        <v>384.27725999999996</v>
      </c>
      <c r="GU4" s="10">
        <f t="shared" si="64"/>
        <v>369.27758999999998</v>
      </c>
      <c r="GV4" s="10">
        <f t="shared" si="65"/>
        <v>523.55990999999995</v>
      </c>
      <c r="GW4" s="10">
        <f t="shared" si="66"/>
        <v>424.99064999999996</v>
      </c>
      <c r="GX4" s="10">
        <f t="shared" si="67"/>
        <v>452.13290999999998</v>
      </c>
      <c r="GY4" s="10">
        <f t="shared" si="68"/>
        <v>492.13202999999999</v>
      </c>
      <c r="GZ4" s="10">
        <f t="shared" si="69"/>
        <v>711.41291999999999</v>
      </c>
      <c r="HA4" s="10">
        <f t="shared" si="70"/>
        <v>719.98415999999997</v>
      </c>
      <c r="HB4" s="10">
        <f t="shared" si="71"/>
        <v>394.27704</v>
      </c>
      <c r="HC4" s="10">
        <f t="shared" si="72"/>
        <v>290.70788999999996</v>
      </c>
      <c r="HD4" s="10">
        <f t="shared" si="73"/>
        <v>298.56486000000001</v>
      </c>
      <c r="HE4" s="10">
        <f t="shared" si="74"/>
        <v>302.85048</v>
      </c>
      <c r="HF4" s="10">
        <f t="shared" si="75"/>
        <v>366.42050999999998</v>
      </c>
      <c r="HG4" s="10">
        <f t="shared" si="76"/>
        <v>409.99097999999998</v>
      </c>
      <c r="HH4" s="10">
        <f t="shared" si="77"/>
        <v>474.27527999999995</v>
      </c>
      <c r="HI4" s="19">
        <f t="shared" si="78"/>
        <v>7531.9771499999997</v>
      </c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22">
        <f t="shared" si="79"/>
        <v>0.71426999999999996</v>
      </c>
      <c r="ID4" s="22"/>
      <c r="IE4" s="24">
        <f t="shared" ref="IE4:IE67" si="80">HH4/IF$221</f>
        <v>4.1690608443865057E-5</v>
      </c>
      <c r="IF4" s="24">
        <f t="shared" ref="IF4:IF67" si="81">HI4/IF$221</f>
        <v>6.6208955728999555E-4</v>
      </c>
    </row>
    <row r="5" spans="1:240" x14ac:dyDescent="0.25">
      <c r="A5" s="163">
        <v>3</v>
      </c>
      <c r="B5" s="49"/>
      <c r="C5" s="49" t="s">
        <v>282</v>
      </c>
      <c r="D5" s="49" t="s">
        <v>200</v>
      </c>
      <c r="E5" s="82">
        <v>351</v>
      </c>
      <c r="F5" s="53" t="s">
        <v>72</v>
      </c>
      <c r="G5" s="17">
        <v>8613</v>
      </c>
      <c r="H5" s="12">
        <v>8509</v>
      </c>
      <c r="I5" s="12">
        <v>7884</v>
      </c>
      <c r="J5" s="12">
        <v>7382</v>
      </c>
      <c r="K5" s="12">
        <v>7338</v>
      </c>
      <c r="L5" s="12">
        <v>7480</v>
      </c>
      <c r="M5" s="12">
        <v>7495</v>
      </c>
      <c r="N5" s="12">
        <v>7560</v>
      </c>
      <c r="O5" s="12">
        <v>7830</v>
      </c>
      <c r="P5" s="11">
        <v>8185</v>
      </c>
      <c r="Q5" s="11">
        <v>8431</v>
      </c>
      <c r="R5" s="12">
        <v>8984</v>
      </c>
      <c r="S5" s="11">
        <v>9694</v>
      </c>
      <c r="T5" s="11">
        <v>10299</v>
      </c>
      <c r="U5" s="11">
        <v>10075</v>
      </c>
      <c r="V5" s="98">
        <v>9820</v>
      </c>
      <c r="W5" s="98">
        <v>9944</v>
      </c>
      <c r="X5" s="98">
        <v>10083</v>
      </c>
      <c r="Y5" s="98">
        <v>9961</v>
      </c>
      <c r="Z5" s="98">
        <v>9839</v>
      </c>
      <c r="AA5" s="65"/>
      <c r="AB5" s="72">
        <f t="shared" si="0"/>
        <v>-104</v>
      </c>
      <c r="AC5" s="11">
        <f t="shared" si="1"/>
        <v>-625</v>
      </c>
      <c r="AD5" s="11">
        <f t="shared" si="2"/>
        <v>-502</v>
      </c>
      <c r="AE5" s="11">
        <f t="shared" si="3"/>
        <v>-44</v>
      </c>
      <c r="AF5" s="11">
        <f t="shared" si="4"/>
        <v>142</v>
      </c>
      <c r="AG5" s="11">
        <f t="shared" si="5"/>
        <v>15</v>
      </c>
      <c r="AH5" s="11">
        <f t="shared" si="6"/>
        <v>65</v>
      </c>
      <c r="AI5" s="11">
        <f t="shared" si="7"/>
        <v>270</v>
      </c>
      <c r="AJ5" s="11">
        <f t="shared" si="8"/>
        <v>355</v>
      </c>
      <c r="AK5" s="11">
        <f t="shared" si="9"/>
        <v>246</v>
      </c>
      <c r="AL5" s="11">
        <f t="shared" si="10"/>
        <v>553</v>
      </c>
      <c r="AM5" s="11">
        <f t="shared" si="11"/>
        <v>710</v>
      </c>
      <c r="AN5" s="11">
        <f t="shared" si="12"/>
        <v>605</v>
      </c>
      <c r="AO5" s="11">
        <f t="shared" si="13"/>
        <v>-224</v>
      </c>
      <c r="AP5" s="11">
        <f t="shared" si="14"/>
        <v>-255</v>
      </c>
      <c r="AQ5" s="11">
        <f t="shared" si="15"/>
        <v>124</v>
      </c>
      <c r="AR5" s="11">
        <f t="shared" si="16"/>
        <v>139</v>
      </c>
      <c r="AS5" s="11">
        <f t="shared" si="17"/>
        <v>-122</v>
      </c>
      <c r="AT5" s="11">
        <f t="shared" si="18"/>
        <v>-122</v>
      </c>
      <c r="AU5" s="78">
        <f t="shared" si="19"/>
        <v>1226</v>
      </c>
      <c r="AV5" s="65"/>
      <c r="AW5" s="17">
        <v>520</v>
      </c>
      <c r="AX5" s="12">
        <v>1071</v>
      </c>
      <c r="AY5" s="12">
        <v>1281</v>
      </c>
      <c r="AZ5" s="12">
        <v>926</v>
      </c>
      <c r="BA5" s="12">
        <v>826</v>
      </c>
      <c r="BB5" s="12">
        <v>826</v>
      </c>
      <c r="BC5" s="12">
        <v>739</v>
      </c>
      <c r="BD5" s="12">
        <v>658</v>
      </c>
      <c r="BE5" s="12">
        <v>687</v>
      </c>
      <c r="BF5" s="11">
        <v>744</v>
      </c>
      <c r="BG5" s="12">
        <v>739</v>
      </c>
      <c r="BH5" s="12">
        <v>739</v>
      </c>
      <c r="BI5" s="12">
        <v>584</v>
      </c>
      <c r="BJ5" s="12">
        <v>863</v>
      </c>
      <c r="BK5" s="12">
        <v>638</v>
      </c>
      <c r="BL5" s="12">
        <v>325</v>
      </c>
      <c r="BM5" s="12">
        <v>466</v>
      </c>
      <c r="BN5" s="12">
        <v>554</v>
      </c>
      <c r="BO5" s="12">
        <v>619</v>
      </c>
      <c r="BP5" s="27">
        <f t="shared" si="20"/>
        <v>13805</v>
      </c>
      <c r="BQ5" s="27"/>
      <c r="BR5" s="5">
        <f t="shared" si="21"/>
        <v>416</v>
      </c>
      <c r="BS5" s="5">
        <f t="shared" si="22"/>
        <v>446</v>
      </c>
      <c r="BT5" s="5">
        <f t="shared" si="23"/>
        <v>779</v>
      </c>
      <c r="BU5" s="5">
        <f t="shared" si="24"/>
        <v>882</v>
      </c>
      <c r="BV5" s="5">
        <f t="shared" si="25"/>
        <v>968</v>
      </c>
      <c r="BW5" s="5">
        <f t="shared" si="26"/>
        <v>841</v>
      </c>
      <c r="BX5" s="5">
        <f t="shared" si="27"/>
        <v>804</v>
      </c>
      <c r="BY5" s="5">
        <f t="shared" si="28"/>
        <v>928</v>
      </c>
      <c r="BZ5" s="5">
        <f t="shared" si="29"/>
        <v>1042</v>
      </c>
      <c r="CA5" s="5">
        <f t="shared" si="30"/>
        <v>990</v>
      </c>
      <c r="CB5" s="5">
        <f t="shared" si="31"/>
        <v>1292</v>
      </c>
      <c r="CC5" s="5">
        <f t="shared" si="32"/>
        <v>1449</v>
      </c>
      <c r="CD5" s="5">
        <f t="shared" si="33"/>
        <v>1189</v>
      </c>
      <c r="CE5" s="5">
        <f t="shared" si="34"/>
        <v>639</v>
      </c>
      <c r="CF5" s="5">
        <f t="shared" si="35"/>
        <v>383</v>
      </c>
      <c r="CG5" s="5">
        <f t="shared" si="36"/>
        <v>449</v>
      </c>
      <c r="CH5" s="5">
        <f t="shared" si="37"/>
        <v>605</v>
      </c>
      <c r="CI5" s="5">
        <f t="shared" si="38"/>
        <v>432</v>
      </c>
      <c r="CJ5" s="5">
        <f t="shared" si="39"/>
        <v>497</v>
      </c>
      <c r="CK5" s="19">
        <f t="shared" si="40"/>
        <v>15031</v>
      </c>
      <c r="CL5" s="19"/>
      <c r="CM5" s="5"/>
      <c r="CN5" s="5">
        <f t="shared" si="41"/>
        <v>30</v>
      </c>
      <c r="CO5" s="5">
        <f t="shared" si="42"/>
        <v>333</v>
      </c>
      <c r="CP5" s="5">
        <f t="shared" si="43"/>
        <v>103</v>
      </c>
      <c r="CQ5" s="5">
        <f t="shared" si="44"/>
        <v>86</v>
      </c>
      <c r="CR5" s="5">
        <f t="shared" si="45"/>
        <v>-127</v>
      </c>
      <c r="CS5" s="5">
        <f t="shared" si="46"/>
        <v>-37</v>
      </c>
      <c r="CT5" s="5">
        <f t="shared" si="47"/>
        <v>124</v>
      </c>
      <c r="CU5" s="5">
        <f t="shared" si="48"/>
        <v>114</v>
      </c>
      <c r="CV5" s="5">
        <f t="shared" si="49"/>
        <v>-52</v>
      </c>
      <c r="CW5" s="5">
        <f t="shared" si="50"/>
        <v>302</v>
      </c>
      <c r="CX5" s="5">
        <f t="shared" si="51"/>
        <v>157</v>
      </c>
      <c r="CY5" s="5">
        <f t="shared" si="52"/>
        <v>-260</v>
      </c>
      <c r="CZ5" s="5">
        <f t="shared" si="53"/>
        <v>-550</v>
      </c>
      <c r="DA5" s="5">
        <f t="shared" si="54"/>
        <v>-256</v>
      </c>
      <c r="DB5" s="5">
        <f t="shared" si="55"/>
        <v>66</v>
      </c>
      <c r="DC5" s="5">
        <f t="shared" si="56"/>
        <v>156</v>
      </c>
      <c r="DD5" s="5">
        <f t="shared" si="57"/>
        <v>-173</v>
      </c>
      <c r="DE5" s="5">
        <f t="shared" si="58"/>
        <v>65</v>
      </c>
      <c r="DF5" s="19"/>
      <c r="DG5" s="19"/>
      <c r="DH5" s="19"/>
      <c r="DI5" s="77"/>
      <c r="DJ5" s="121">
        <v>7.2115384615384609E-2</v>
      </c>
      <c r="DK5" s="121">
        <v>0.74663677130044848</v>
      </c>
      <c r="DL5" s="121">
        <v>0.13222079589216945</v>
      </c>
      <c r="DM5" s="121">
        <v>9.7505668934240369E-2</v>
      </c>
      <c r="DN5" s="121">
        <v>-0.13119834710743802</v>
      </c>
      <c r="DO5" s="121">
        <v>-4.3995243757431628E-2</v>
      </c>
      <c r="DP5" s="121">
        <v>0.15422885572139303</v>
      </c>
      <c r="DQ5" s="121">
        <v>0.12284482758620689</v>
      </c>
      <c r="DR5" s="121">
        <v>-4.9904030710172742E-2</v>
      </c>
      <c r="DS5" s="121">
        <v>0.30505050505050507</v>
      </c>
      <c r="DT5" s="121">
        <v>0.12151702786377709</v>
      </c>
      <c r="DU5" s="121">
        <v>-0.17943409247757075</v>
      </c>
      <c r="DV5" s="121">
        <v>-0.46257359125315389</v>
      </c>
      <c r="DW5" s="121">
        <v>-0.40062597809076683</v>
      </c>
      <c r="DX5" s="121">
        <v>0.17232375979112272</v>
      </c>
      <c r="DY5" s="121">
        <v>0.34743875278396436</v>
      </c>
      <c r="DZ5" s="121">
        <v>-0.28595041322314052</v>
      </c>
      <c r="EA5" s="121"/>
      <c r="EB5" s="24"/>
      <c r="EC5" s="63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24"/>
      <c r="EX5" s="19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24"/>
      <c r="FS5" s="24"/>
      <c r="FT5" s="24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  <c r="GK5" s="77"/>
      <c r="GL5" s="77"/>
      <c r="GM5" s="77"/>
      <c r="GN5" s="24"/>
      <c r="GO5" s="24">
        <v>0.85433999999999999</v>
      </c>
      <c r="GP5" s="10">
        <f t="shared" si="59"/>
        <v>355.40544</v>
      </c>
      <c r="GQ5" s="10">
        <f t="shared" si="60"/>
        <v>381.03564</v>
      </c>
      <c r="GR5" s="10">
        <f t="shared" si="61"/>
        <v>665.53085999999996</v>
      </c>
      <c r="GS5" s="10">
        <f t="shared" si="62"/>
        <v>753.52787999999998</v>
      </c>
      <c r="GT5" s="10">
        <f t="shared" si="63"/>
        <v>827.00112000000001</v>
      </c>
      <c r="GU5" s="10">
        <f t="shared" si="64"/>
        <v>718.49994000000004</v>
      </c>
      <c r="GV5" s="10">
        <f t="shared" si="65"/>
        <v>686.88936000000001</v>
      </c>
      <c r="GW5" s="10">
        <f t="shared" si="66"/>
        <v>792.82751999999994</v>
      </c>
      <c r="GX5" s="10">
        <f t="shared" si="67"/>
        <v>890.22227999999996</v>
      </c>
      <c r="GY5" s="10">
        <f t="shared" si="68"/>
        <v>845.79660000000001</v>
      </c>
      <c r="GZ5" s="10">
        <f t="shared" si="69"/>
        <v>1103.80728</v>
      </c>
      <c r="HA5" s="10">
        <f t="shared" si="70"/>
        <v>1237.93866</v>
      </c>
      <c r="HB5" s="10">
        <f t="shared" si="71"/>
        <v>1015.81026</v>
      </c>
      <c r="HC5" s="10">
        <f t="shared" si="72"/>
        <v>545.92326000000003</v>
      </c>
      <c r="HD5" s="10">
        <f t="shared" si="73"/>
        <v>327.21222</v>
      </c>
      <c r="HE5" s="10">
        <f t="shared" si="74"/>
        <v>383.59866</v>
      </c>
      <c r="HF5" s="10">
        <f t="shared" si="75"/>
        <v>516.87569999999994</v>
      </c>
      <c r="HG5" s="10">
        <f t="shared" si="76"/>
        <v>369.07488000000001</v>
      </c>
      <c r="HH5" s="10">
        <f t="shared" si="77"/>
        <v>424.60698000000002</v>
      </c>
      <c r="HI5" s="19">
        <f t="shared" si="78"/>
        <v>12841.58454</v>
      </c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22">
        <f t="shared" si="79"/>
        <v>0.85433999999999999</v>
      </c>
      <c r="ID5" s="22"/>
      <c r="IE5" s="24">
        <f t="shared" si="80"/>
        <v>3.732457518281797E-5</v>
      </c>
      <c r="IF5" s="24">
        <f t="shared" si="81"/>
        <v>1.1288243250964524E-3</v>
      </c>
    </row>
    <row r="6" spans="1:240" x14ac:dyDescent="0.25">
      <c r="A6" s="163">
        <v>4</v>
      </c>
      <c r="B6" s="43"/>
      <c r="C6" s="43" t="s">
        <v>283</v>
      </c>
      <c r="D6" s="43" t="s">
        <v>184</v>
      </c>
      <c r="E6" s="82">
        <v>102</v>
      </c>
      <c r="F6" s="52" t="s">
        <v>1</v>
      </c>
      <c r="G6" s="17">
        <v>2</v>
      </c>
      <c r="H6" s="12">
        <v>7</v>
      </c>
      <c r="I6" s="12">
        <v>0</v>
      </c>
      <c r="J6" s="12">
        <v>4</v>
      </c>
      <c r="K6" s="12">
        <v>4</v>
      </c>
      <c r="L6" s="12">
        <v>8</v>
      </c>
      <c r="M6" s="12">
        <v>7</v>
      </c>
      <c r="N6" s="12">
        <v>7</v>
      </c>
      <c r="O6" s="12">
        <v>7</v>
      </c>
      <c r="P6" s="11">
        <v>9</v>
      </c>
      <c r="Q6" s="11">
        <v>8</v>
      </c>
      <c r="R6" s="12">
        <v>9</v>
      </c>
      <c r="S6" s="11">
        <v>8</v>
      </c>
      <c r="T6" s="11">
        <v>6</v>
      </c>
      <c r="U6" s="11">
        <v>9</v>
      </c>
      <c r="V6" s="98">
        <v>10</v>
      </c>
      <c r="W6" s="98">
        <v>7</v>
      </c>
      <c r="X6" s="98">
        <v>6</v>
      </c>
      <c r="Y6" s="98">
        <v>8</v>
      </c>
      <c r="Z6" s="98">
        <v>9</v>
      </c>
      <c r="AA6" s="65"/>
      <c r="AB6" s="72">
        <f t="shared" si="0"/>
        <v>5</v>
      </c>
      <c r="AC6" s="11">
        <f t="shared" si="1"/>
        <v>-7</v>
      </c>
      <c r="AD6" s="11">
        <f t="shared" si="2"/>
        <v>4</v>
      </c>
      <c r="AE6" s="11">
        <f t="shared" si="3"/>
        <v>0</v>
      </c>
      <c r="AF6" s="11">
        <f t="shared" si="4"/>
        <v>4</v>
      </c>
      <c r="AG6" s="11">
        <f t="shared" si="5"/>
        <v>-1</v>
      </c>
      <c r="AH6" s="11">
        <f t="shared" si="6"/>
        <v>0</v>
      </c>
      <c r="AI6" s="11">
        <f t="shared" si="7"/>
        <v>0</v>
      </c>
      <c r="AJ6" s="11">
        <f t="shared" si="8"/>
        <v>2</v>
      </c>
      <c r="AK6" s="11">
        <f t="shared" si="9"/>
        <v>-1</v>
      </c>
      <c r="AL6" s="11">
        <f t="shared" si="10"/>
        <v>1</v>
      </c>
      <c r="AM6" s="11">
        <f t="shared" si="11"/>
        <v>-1</v>
      </c>
      <c r="AN6" s="11">
        <f t="shared" si="12"/>
        <v>-2</v>
      </c>
      <c r="AO6" s="11">
        <f t="shared" si="13"/>
        <v>3</v>
      </c>
      <c r="AP6" s="11">
        <f t="shared" si="14"/>
        <v>1</v>
      </c>
      <c r="AQ6" s="11">
        <f t="shared" si="15"/>
        <v>-3</v>
      </c>
      <c r="AR6" s="11">
        <f t="shared" si="16"/>
        <v>-1</v>
      </c>
      <c r="AS6" s="11">
        <f t="shared" si="17"/>
        <v>2</v>
      </c>
      <c r="AT6" s="11">
        <f t="shared" si="18"/>
        <v>1</v>
      </c>
      <c r="AU6" s="78">
        <f t="shared" si="19"/>
        <v>7</v>
      </c>
      <c r="AV6" s="65"/>
      <c r="AW6" s="17">
        <v>0</v>
      </c>
      <c r="AX6" s="12">
        <v>0</v>
      </c>
      <c r="AY6" s="12">
        <v>0</v>
      </c>
      <c r="AZ6" s="12">
        <v>0</v>
      </c>
      <c r="BA6" s="12">
        <v>0</v>
      </c>
      <c r="BB6" s="12">
        <v>0</v>
      </c>
      <c r="BC6" s="12">
        <v>0</v>
      </c>
      <c r="BD6" s="12">
        <v>0</v>
      </c>
      <c r="BE6" s="12">
        <v>0</v>
      </c>
      <c r="BF6" s="11">
        <v>1</v>
      </c>
      <c r="BG6" s="11">
        <v>0</v>
      </c>
      <c r="BH6" s="11">
        <v>0</v>
      </c>
      <c r="BI6" s="11">
        <v>0</v>
      </c>
      <c r="BJ6" s="11">
        <v>0</v>
      </c>
      <c r="BK6" s="11">
        <v>0</v>
      </c>
      <c r="BL6" s="11">
        <v>0</v>
      </c>
      <c r="BM6" s="11"/>
      <c r="BN6" s="11"/>
      <c r="BO6" s="11"/>
      <c r="BP6" s="27">
        <f t="shared" si="20"/>
        <v>1</v>
      </c>
      <c r="BQ6" s="19"/>
      <c r="BR6" s="5">
        <f t="shared" si="21"/>
        <v>5</v>
      </c>
      <c r="BS6" s="5">
        <f t="shared" si="22"/>
        <v>-7</v>
      </c>
      <c r="BT6" s="5">
        <f t="shared" si="23"/>
        <v>4</v>
      </c>
      <c r="BU6" s="5">
        <f t="shared" si="24"/>
        <v>0</v>
      </c>
      <c r="BV6" s="5">
        <f t="shared" si="25"/>
        <v>4</v>
      </c>
      <c r="BW6" s="5">
        <f t="shared" si="26"/>
        <v>-1</v>
      </c>
      <c r="BX6" s="5">
        <f t="shared" si="27"/>
        <v>0</v>
      </c>
      <c r="BY6" s="5">
        <f t="shared" si="28"/>
        <v>0</v>
      </c>
      <c r="BZ6" s="5">
        <f t="shared" si="29"/>
        <v>2</v>
      </c>
      <c r="CA6" s="5">
        <f t="shared" si="30"/>
        <v>0</v>
      </c>
      <c r="CB6" s="5">
        <f t="shared" si="31"/>
        <v>1</v>
      </c>
      <c r="CC6" s="5">
        <f t="shared" si="32"/>
        <v>-1</v>
      </c>
      <c r="CD6" s="5">
        <f t="shared" si="33"/>
        <v>-2</v>
      </c>
      <c r="CE6" s="5">
        <f t="shared" si="34"/>
        <v>3</v>
      </c>
      <c r="CF6" s="5">
        <f t="shared" si="35"/>
        <v>1</v>
      </c>
      <c r="CG6" s="5">
        <f t="shared" si="36"/>
        <v>-3</v>
      </c>
      <c r="CH6" s="5">
        <f t="shared" si="37"/>
        <v>-1</v>
      </c>
      <c r="CI6" s="5">
        <f t="shared" si="38"/>
        <v>2</v>
      </c>
      <c r="CJ6" s="5">
        <f t="shared" si="39"/>
        <v>1</v>
      </c>
      <c r="CK6" s="19">
        <f t="shared" si="40"/>
        <v>8</v>
      </c>
      <c r="CL6" s="19"/>
      <c r="CM6" s="5"/>
      <c r="CN6" s="5">
        <f t="shared" si="41"/>
        <v>-12</v>
      </c>
      <c r="CO6" s="5">
        <f t="shared" si="42"/>
        <v>11</v>
      </c>
      <c r="CP6" s="5">
        <f t="shared" si="43"/>
        <v>-4</v>
      </c>
      <c r="CQ6" s="5">
        <f t="shared" si="44"/>
        <v>4</v>
      </c>
      <c r="CR6" s="5">
        <f t="shared" si="45"/>
        <v>-5</v>
      </c>
      <c r="CS6" s="5">
        <f t="shared" si="46"/>
        <v>1</v>
      </c>
      <c r="CT6" s="5">
        <f t="shared" si="47"/>
        <v>0</v>
      </c>
      <c r="CU6" s="5">
        <f t="shared" si="48"/>
        <v>2</v>
      </c>
      <c r="CV6" s="5">
        <f t="shared" si="49"/>
        <v>-2</v>
      </c>
      <c r="CW6" s="5">
        <f t="shared" si="50"/>
        <v>1</v>
      </c>
      <c r="CX6" s="5">
        <f t="shared" si="51"/>
        <v>-2</v>
      </c>
      <c r="CY6" s="5">
        <f t="shared" si="52"/>
        <v>-1</v>
      </c>
      <c r="CZ6" s="5">
        <f t="shared" si="53"/>
        <v>5</v>
      </c>
      <c r="DA6" s="5">
        <f t="shared" si="54"/>
        <v>-2</v>
      </c>
      <c r="DB6" s="5">
        <f t="shared" si="55"/>
        <v>-4</v>
      </c>
      <c r="DC6" s="5">
        <f t="shared" si="56"/>
        <v>2</v>
      </c>
      <c r="DD6" s="5">
        <f t="shared" si="57"/>
        <v>3</v>
      </c>
      <c r="DE6" s="5">
        <f t="shared" si="58"/>
        <v>-1</v>
      </c>
      <c r="DF6" s="19"/>
      <c r="DG6" s="19"/>
      <c r="DH6" s="19"/>
      <c r="DI6" s="77"/>
      <c r="DJ6" s="121">
        <v>-2.4</v>
      </c>
      <c r="DK6" s="121">
        <v>-1.5714285714285714</v>
      </c>
      <c r="DL6" s="121">
        <v>-1</v>
      </c>
      <c r="DM6" s="121" t="e">
        <v>#DIV/0!</v>
      </c>
      <c r="DN6" s="121">
        <v>-1.25</v>
      </c>
      <c r="DO6" s="121">
        <v>-1</v>
      </c>
      <c r="DP6" s="121" t="e">
        <v>#DIV/0!</v>
      </c>
      <c r="DQ6" s="121" t="e">
        <v>#DIV/0!</v>
      </c>
      <c r="DR6" s="121">
        <v>-1</v>
      </c>
      <c r="DS6" s="121" t="e">
        <v>#DIV/0!</v>
      </c>
      <c r="DT6" s="121">
        <v>-2</v>
      </c>
      <c r="DU6" s="121">
        <v>1</v>
      </c>
      <c r="DV6" s="121">
        <v>-2.5</v>
      </c>
      <c r="DW6" s="121">
        <v>-0.66666666666666663</v>
      </c>
      <c r="DX6" s="121">
        <v>-4</v>
      </c>
      <c r="DY6" s="121">
        <v>-0.66666666666666663</v>
      </c>
      <c r="DZ6" s="121">
        <v>-3</v>
      </c>
      <c r="EA6" s="121"/>
      <c r="EB6" s="24"/>
      <c r="EC6" s="63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24"/>
      <c r="EX6" s="19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24"/>
      <c r="FS6" s="24"/>
      <c r="FT6" s="24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24"/>
      <c r="GO6" s="24">
        <v>9.5700000000000006E-4</v>
      </c>
      <c r="GP6" s="10">
        <f t="shared" si="59"/>
        <v>4.7850000000000002E-3</v>
      </c>
      <c r="GQ6" s="10">
        <f t="shared" si="60"/>
        <v>-6.6990000000000001E-3</v>
      </c>
      <c r="GR6" s="10">
        <f t="shared" si="61"/>
        <v>3.8280000000000002E-3</v>
      </c>
      <c r="GS6" s="10">
        <f t="shared" si="62"/>
        <v>0</v>
      </c>
      <c r="GT6" s="10">
        <f t="shared" si="63"/>
        <v>3.8280000000000002E-3</v>
      </c>
      <c r="GU6" s="10">
        <f t="shared" si="64"/>
        <v>-9.5700000000000006E-4</v>
      </c>
      <c r="GV6" s="10">
        <f t="shared" si="65"/>
        <v>0</v>
      </c>
      <c r="GW6" s="10">
        <f t="shared" si="66"/>
        <v>0</v>
      </c>
      <c r="GX6" s="10">
        <f t="shared" si="67"/>
        <v>1.9140000000000001E-3</v>
      </c>
      <c r="GY6" s="10">
        <f t="shared" si="68"/>
        <v>0</v>
      </c>
      <c r="GZ6" s="10">
        <f t="shared" si="69"/>
        <v>9.5700000000000006E-4</v>
      </c>
      <c r="HA6" s="10">
        <f t="shared" si="70"/>
        <v>-9.5700000000000006E-4</v>
      </c>
      <c r="HB6" s="10">
        <f t="shared" si="71"/>
        <v>-1.9140000000000001E-3</v>
      </c>
      <c r="HC6" s="10">
        <f t="shared" si="72"/>
        <v>2.8710000000000003E-3</v>
      </c>
      <c r="HD6" s="10">
        <f t="shared" si="73"/>
        <v>9.5700000000000006E-4</v>
      </c>
      <c r="HE6" s="10">
        <f t="shared" si="74"/>
        <v>-2.8710000000000003E-3</v>
      </c>
      <c r="HF6" s="10">
        <f t="shared" si="75"/>
        <v>-9.5700000000000006E-4</v>
      </c>
      <c r="HG6" s="10">
        <f t="shared" si="76"/>
        <v>1.9140000000000001E-3</v>
      </c>
      <c r="HH6" s="10">
        <f t="shared" si="77"/>
        <v>9.5700000000000006E-4</v>
      </c>
      <c r="HI6" s="19">
        <f t="shared" si="78"/>
        <v>7.6560000000000005E-3</v>
      </c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22">
        <f t="shared" si="79"/>
        <v>9.5700000000000006E-4</v>
      </c>
      <c r="ID6" s="22"/>
      <c r="IE6" s="24">
        <f t="shared" si="80"/>
        <v>8.4123954933469997E-11</v>
      </c>
      <c r="IF6" s="24">
        <f t="shared" si="81"/>
        <v>6.7299163946775998E-10</v>
      </c>
    </row>
    <row r="7" spans="1:240" x14ac:dyDescent="0.25">
      <c r="A7" s="163">
        <v>5</v>
      </c>
      <c r="B7" s="49"/>
      <c r="C7" s="49" t="s">
        <v>282</v>
      </c>
      <c r="D7" s="49" t="s">
        <v>186</v>
      </c>
      <c r="E7" s="82">
        <v>341</v>
      </c>
      <c r="F7" s="52" t="s">
        <v>114</v>
      </c>
      <c r="G7" s="17">
        <v>1015</v>
      </c>
      <c r="H7" s="12">
        <v>1122</v>
      </c>
      <c r="I7" s="12">
        <v>1078</v>
      </c>
      <c r="J7" s="12">
        <v>1402</v>
      </c>
      <c r="K7" s="12">
        <v>1406</v>
      </c>
      <c r="L7" s="12">
        <v>1402</v>
      </c>
      <c r="M7" s="12">
        <v>1351</v>
      </c>
      <c r="N7" s="12">
        <v>1424</v>
      </c>
      <c r="O7" s="12">
        <v>1687</v>
      </c>
      <c r="P7" s="11">
        <v>1995</v>
      </c>
      <c r="Q7" s="12">
        <v>2211</v>
      </c>
      <c r="R7" s="12">
        <v>2322</v>
      </c>
      <c r="S7" s="12">
        <v>2939</v>
      </c>
      <c r="T7" s="11">
        <v>3090</v>
      </c>
      <c r="U7" s="11">
        <v>3026</v>
      </c>
      <c r="V7" s="98">
        <v>2981</v>
      </c>
      <c r="W7" s="98">
        <v>2973</v>
      </c>
      <c r="X7" s="98">
        <v>2940</v>
      </c>
      <c r="Y7" s="98">
        <v>2864</v>
      </c>
      <c r="Z7" s="98">
        <f>2519+281</f>
        <v>2800</v>
      </c>
      <c r="AA7" s="63"/>
      <c r="AB7" s="72">
        <f t="shared" si="0"/>
        <v>107</v>
      </c>
      <c r="AC7" s="11">
        <f t="shared" si="1"/>
        <v>-44</v>
      </c>
      <c r="AD7" s="11">
        <f t="shared" si="2"/>
        <v>324</v>
      </c>
      <c r="AE7" s="11">
        <f t="shared" si="3"/>
        <v>4</v>
      </c>
      <c r="AF7" s="11">
        <f t="shared" si="4"/>
        <v>-4</v>
      </c>
      <c r="AG7" s="11">
        <f t="shared" si="5"/>
        <v>-51</v>
      </c>
      <c r="AH7" s="11">
        <f t="shared" si="6"/>
        <v>73</v>
      </c>
      <c r="AI7" s="11">
        <f t="shared" si="7"/>
        <v>263</v>
      </c>
      <c r="AJ7" s="11">
        <f t="shared" si="8"/>
        <v>308</v>
      </c>
      <c r="AK7" s="11">
        <f t="shared" si="9"/>
        <v>216</v>
      </c>
      <c r="AL7" s="11">
        <f t="shared" si="10"/>
        <v>111</v>
      </c>
      <c r="AM7" s="11">
        <f t="shared" si="11"/>
        <v>617</v>
      </c>
      <c r="AN7" s="11">
        <f t="shared" si="12"/>
        <v>151</v>
      </c>
      <c r="AO7" s="11">
        <f t="shared" si="13"/>
        <v>-64</v>
      </c>
      <c r="AP7" s="11">
        <f t="shared" si="14"/>
        <v>-45</v>
      </c>
      <c r="AQ7" s="11">
        <f t="shared" si="15"/>
        <v>-8</v>
      </c>
      <c r="AR7" s="11">
        <f t="shared" si="16"/>
        <v>-33</v>
      </c>
      <c r="AS7" s="11">
        <f t="shared" si="17"/>
        <v>-76</v>
      </c>
      <c r="AT7" s="11">
        <f t="shared" si="18"/>
        <v>-64</v>
      </c>
      <c r="AU7" s="78">
        <f t="shared" si="19"/>
        <v>1785</v>
      </c>
      <c r="AV7" s="65"/>
      <c r="AW7" s="17">
        <v>158</v>
      </c>
      <c r="AX7" s="11">
        <v>234</v>
      </c>
      <c r="AY7" s="11">
        <v>291</v>
      </c>
      <c r="AZ7" s="11">
        <v>287</v>
      </c>
      <c r="BA7" s="11">
        <v>172</v>
      </c>
      <c r="BB7" s="12">
        <v>197</v>
      </c>
      <c r="BC7" s="11">
        <v>182</v>
      </c>
      <c r="BD7" s="11">
        <v>110</v>
      </c>
      <c r="BE7" s="11">
        <v>115</v>
      </c>
      <c r="BF7" s="11">
        <v>172</v>
      </c>
      <c r="BG7" s="11">
        <v>163</v>
      </c>
      <c r="BH7" s="11">
        <v>129</v>
      </c>
      <c r="BI7" s="11">
        <v>134</v>
      </c>
      <c r="BJ7" s="11">
        <v>196</v>
      </c>
      <c r="BK7" s="11">
        <v>157</v>
      </c>
      <c r="BL7" s="11">
        <v>109</v>
      </c>
      <c r="BM7" s="12">
        <v>181</v>
      </c>
      <c r="BN7" s="12">
        <v>198</v>
      </c>
      <c r="BO7" s="11">
        <v>195</v>
      </c>
      <c r="BP7" s="27">
        <f t="shared" si="20"/>
        <v>3380</v>
      </c>
      <c r="BQ7" s="27"/>
      <c r="BR7" s="5">
        <f t="shared" si="21"/>
        <v>265</v>
      </c>
      <c r="BS7" s="5">
        <f t="shared" si="22"/>
        <v>190</v>
      </c>
      <c r="BT7" s="5">
        <f t="shared" si="23"/>
        <v>615</v>
      </c>
      <c r="BU7" s="5">
        <f t="shared" si="24"/>
        <v>291</v>
      </c>
      <c r="BV7" s="5">
        <f t="shared" si="25"/>
        <v>168</v>
      </c>
      <c r="BW7" s="5">
        <f t="shared" si="26"/>
        <v>146</v>
      </c>
      <c r="BX7" s="5">
        <f t="shared" si="27"/>
        <v>255</v>
      </c>
      <c r="BY7" s="5">
        <f t="shared" si="28"/>
        <v>373</v>
      </c>
      <c r="BZ7" s="5">
        <f t="shared" si="29"/>
        <v>423</v>
      </c>
      <c r="CA7" s="5">
        <f t="shared" si="30"/>
        <v>388</v>
      </c>
      <c r="CB7" s="5">
        <f t="shared" si="31"/>
        <v>274</v>
      </c>
      <c r="CC7" s="5">
        <f t="shared" si="32"/>
        <v>746</v>
      </c>
      <c r="CD7" s="5">
        <f t="shared" si="33"/>
        <v>285</v>
      </c>
      <c r="CE7" s="5">
        <f t="shared" si="34"/>
        <v>132</v>
      </c>
      <c r="CF7" s="5">
        <f t="shared" si="35"/>
        <v>112</v>
      </c>
      <c r="CG7" s="5">
        <f t="shared" si="36"/>
        <v>101</v>
      </c>
      <c r="CH7" s="5">
        <f t="shared" si="37"/>
        <v>148</v>
      </c>
      <c r="CI7" s="5">
        <f t="shared" si="38"/>
        <v>122</v>
      </c>
      <c r="CJ7" s="5">
        <f t="shared" si="39"/>
        <v>131</v>
      </c>
      <c r="CK7" s="19">
        <f t="shared" si="40"/>
        <v>5165</v>
      </c>
      <c r="CL7" s="19"/>
      <c r="CM7" s="5"/>
      <c r="CN7" s="5">
        <f t="shared" si="41"/>
        <v>-75</v>
      </c>
      <c r="CO7" s="5">
        <f t="shared" si="42"/>
        <v>425</v>
      </c>
      <c r="CP7" s="5">
        <f t="shared" si="43"/>
        <v>-324</v>
      </c>
      <c r="CQ7" s="5">
        <f t="shared" si="44"/>
        <v>-123</v>
      </c>
      <c r="CR7" s="5">
        <f t="shared" si="45"/>
        <v>-22</v>
      </c>
      <c r="CS7" s="5">
        <f t="shared" si="46"/>
        <v>109</v>
      </c>
      <c r="CT7" s="5">
        <f t="shared" si="47"/>
        <v>118</v>
      </c>
      <c r="CU7" s="5">
        <f t="shared" si="48"/>
        <v>50</v>
      </c>
      <c r="CV7" s="5">
        <f t="shared" si="49"/>
        <v>-35</v>
      </c>
      <c r="CW7" s="5">
        <f t="shared" si="50"/>
        <v>-114</v>
      </c>
      <c r="CX7" s="5">
        <f t="shared" si="51"/>
        <v>472</v>
      </c>
      <c r="CY7" s="5">
        <f t="shared" si="52"/>
        <v>-461</v>
      </c>
      <c r="CZ7" s="5">
        <f t="shared" si="53"/>
        <v>-153</v>
      </c>
      <c r="DA7" s="5">
        <f t="shared" si="54"/>
        <v>-20</v>
      </c>
      <c r="DB7" s="5">
        <f t="shared" si="55"/>
        <v>-11</v>
      </c>
      <c r="DC7" s="5">
        <f t="shared" si="56"/>
        <v>47</v>
      </c>
      <c r="DD7" s="5">
        <f t="shared" si="57"/>
        <v>-26</v>
      </c>
      <c r="DE7" s="5">
        <f t="shared" si="58"/>
        <v>9</v>
      </c>
      <c r="DF7" s="19"/>
      <c r="DG7" s="19"/>
      <c r="DH7" s="19"/>
      <c r="DI7" s="77"/>
      <c r="DJ7" s="121">
        <v>-0.28301886792452829</v>
      </c>
      <c r="DK7" s="121">
        <v>2.236842105263158</v>
      </c>
      <c r="DL7" s="121">
        <v>-0.52682926829268295</v>
      </c>
      <c r="DM7" s="121">
        <v>-0.42268041237113402</v>
      </c>
      <c r="DN7" s="121">
        <v>-0.13095238095238096</v>
      </c>
      <c r="DO7" s="121">
        <v>0.74657534246575341</v>
      </c>
      <c r="DP7" s="121">
        <v>0.46274509803921571</v>
      </c>
      <c r="DQ7" s="121">
        <v>0.13404825737265416</v>
      </c>
      <c r="DR7" s="121">
        <v>-8.2742316784869971E-2</v>
      </c>
      <c r="DS7" s="121">
        <v>-0.29381443298969073</v>
      </c>
      <c r="DT7" s="121">
        <v>1.7226277372262773</v>
      </c>
      <c r="DU7" s="121">
        <v>-0.61796246648793562</v>
      </c>
      <c r="DV7" s="121">
        <v>-0.5368421052631579</v>
      </c>
      <c r="DW7" s="121">
        <v>-0.15151515151515152</v>
      </c>
      <c r="DX7" s="121">
        <v>-9.8214285714285712E-2</v>
      </c>
      <c r="DY7" s="121">
        <v>0.46534653465346537</v>
      </c>
      <c r="DZ7" s="121">
        <v>-0.17567567567567569</v>
      </c>
      <c r="EA7" s="121"/>
      <c r="EB7" s="24"/>
      <c r="EC7" s="65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24"/>
      <c r="EX7" s="27"/>
      <c r="EY7" s="77"/>
      <c r="EZ7" s="77"/>
      <c r="FA7" s="77"/>
      <c r="FB7" s="77"/>
      <c r="FC7" s="77"/>
      <c r="FD7" s="77"/>
      <c r="FE7" s="77"/>
      <c r="FF7" s="77"/>
      <c r="FG7" s="77"/>
      <c r="FH7" s="77"/>
      <c r="FI7" s="77"/>
      <c r="FJ7" s="77"/>
      <c r="FK7" s="77"/>
      <c r="FL7" s="77"/>
      <c r="FM7" s="77"/>
      <c r="FN7" s="77"/>
      <c r="FO7" s="77"/>
      <c r="FP7" s="77"/>
      <c r="FQ7" s="77"/>
      <c r="FR7" s="24"/>
      <c r="FS7" s="24"/>
      <c r="FT7" s="24"/>
      <c r="FU7" s="77"/>
      <c r="FV7" s="77"/>
      <c r="FW7" s="77"/>
      <c r="FX7" s="77"/>
      <c r="FY7" s="77"/>
      <c r="FZ7" s="77"/>
      <c r="GA7" s="77"/>
      <c r="GB7" s="77"/>
      <c r="GC7" s="77"/>
      <c r="GD7" s="77"/>
      <c r="GE7" s="77"/>
      <c r="GF7" s="77"/>
      <c r="GG7" s="77"/>
      <c r="GH7" s="77"/>
      <c r="GI7" s="77"/>
      <c r="GJ7" s="77"/>
      <c r="GK7" s="77"/>
      <c r="GL7" s="77"/>
      <c r="GM7" s="77"/>
      <c r="GN7" s="24"/>
      <c r="GO7" s="24">
        <v>9.5700000000000004E-3</v>
      </c>
      <c r="GP7" s="10">
        <f t="shared" si="59"/>
        <v>2.5360499999999999</v>
      </c>
      <c r="GQ7" s="10">
        <f t="shared" si="60"/>
        <v>1.8183</v>
      </c>
      <c r="GR7" s="10">
        <f t="shared" si="61"/>
        <v>5.8855500000000003</v>
      </c>
      <c r="GS7" s="10">
        <f t="shared" si="62"/>
        <v>2.7848700000000002</v>
      </c>
      <c r="GT7" s="10">
        <f t="shared" si="63"/>
        <v>1.6077600000000001</v>
      </c>
      <c r="GU7" s="10">
        <f t="shared" si="64"/>
        <v>1.3972200000000001</v>
      </c>
      <c r="GV7" s="10">
        <f t="shared" si="65"/>
        <v>2.44035</v>
      </c>
      <c r="GW7" s="10">
        <f t="shared" si="66"/>
        <v>3.5696099999999999</v>
      </c>
      <c r="GX7" s="10">
        <f t="shared" si="67"/>
        <v>4.0481100000000003</v>
      </c>
      <c r="GY7" s="10">
        <f t="shared" si="68"/>
        <v>3.7131600000000002</v>
      </c>
      <c r="GZ7" s="10">
        <f t="shared" si="69"/>
        <v>2.6221800000000002</v>
      </c>
      <c r="HA7" s="10">
        <f t="shared" si="70"/>
        <v>7.1392199999999999</v>
      </c>
      <c r="HB7" s="10">
        <f t="shared" si="71"/>
        <v>2.7274500000000002</v>
      </c>
      <c r="HC7" s="10">
        <f t="shared" si="72"/>
        <v>1.2632400000000001</v>
      </c>
      <c r="HD7" s="10">
        <f t="shared" si="73"/>
        <v>1.0718400000000001</v>
      </c>
      <c r="HE7" s="10">
        <f t="shared" si="74"/>
        <v>0.96657000000000004</v>
      </c>
      <c r="HF7" s="10">
        <f t="shared" si="75"/>
        <v>1.4163600000000001</v>
      </c>
      <c r="HG7" s="10">
        <f t="shared" si="76"/>
        <v>1.16754</v>
      </c>
      <c r="HH7" s="10">
        <f t="shared" si="77"/>
        <v>1.2536700000000001</v>
      </c>
      <c r="HI7" s="19">
        <f t="shared" si="78"/>
        <v>49.429050000000004</v>
      </c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22">
        <f t="shared" si="79"/>
        <v>9.5700000000000004E-3</v>
      </c>
      <c r="ID7" s="22"/>
      <c r="IE7" s="24">
        <f t="shared" si="80"/>
        <v>1.102023809628457E-7</v>
      </c>
      <c r="IF7" s="24">
        <f t="shared" si="81"/>
        <v>4.3450022723137254E-6</v>
      </c>
    </row>
    <row r="8" spans="1:240" x14ac:dyDescent="0.25">
      <c r="A8" s="163">
        <v>6</v>
      </c>
      <c r="B8" s="43"/>
      <c r="C8" s="43" t="s">
        <v>281</v>
      </c>
      <c r="D8" s="43" t="s">
        <v>188</v>
      </c>
      <c r="E8" s="82">
        <v>424</v>
      </c>
      <c r="F8" s="52" t="s">
        <v>164</v>
      </c>
      <c r="G8" s="17">
        <v>1</v>
      </c>
      <c r="H8" s="12">
        <v>2</v>
      </c>
      <c r="I8" s="12">
        <v>2</v>
      </c>
      <c r="J8" s="12">
        <v>2</v>
      </c>
      <c r="K8" s="12">
        <v>5</v>
      </c>
      <c r="L8" s="12">
        <v>1</v>
      </c>
      <c r="M8" s="12">
        <v>1</v>
      </c>
      <c r="N8" s="12">
        <v>0</v>
      </c>
      <c r="O8" s="12">
        <v>0</v>
      </c>
      <c r="P8" s="12"/>
      <c r="Q8" s="11">
        <v>2</v>
      </c>
      <c r="R8" s="12">
        <v>2</v>
      </c>
      <c r="S8" s="11">
        <v>2</v>
      </c>
      <c r="T8" s="12"/>
      <c r="U8" s="12"/>
      <c r="V8" s="97"/>
      <c r="W8" s="97"/>
      <c r="X8" s="97"/>
      <c r="Y8" s="97"/>
      <c r="Z8" s="97"/>
      <c r="AA8" s="63"/>
      <c r="AB8" s="70">
        <f t="shared" si="0"/>
        <v>1</v>
      </c>
      <c r="AC8" s="12">
        <f t="shared" si="1"/>
        <v>0</v>
      </c>
      <c r="AD8" s="12">
        <f t="shared" si="2"/>
        <v>0</v>
      </c>
      <c r="AE8" s="12">
        <f t="shared" si="3"/>
        <v>3</v>
      </c>
      <c r="AF8" s="12">
        <f t="shared" si="4"/>
        <v>-4</v>
      </c>
      <c r="AG8" s="12">
        <f t="shared" si="5"/>
        <v>0</v>
      </c>
      <c r="AH8" s="12">
        <f t="shared" si="6"/>
        <v>-1</v>
      </c>
      <c r="AI8" s="12">
        <f t="shared" si="7"/>
        <v>0</v>
      </c>
      <c r="AJ8" s="12">
        <f t="shared" si="8"/>
        <v>0</v>
      </c>
      <c r="AK8" s="12">
        <f t="shared" si="9"/>
        <v>2</v>
      </c>
      <c r="AL8" s="12">
        <f t="shared" si="10"/>
        <v>0</v>
      </c>
      <c r="AM8" s="12">
        <f t="shared" si="11"/>
        <v>0</v>
      </c>
      <c r="AN8" s="12">
        <f t="shared" si="12"/>
        <v>-2</v>
      </c>
      <c r="AO8" s="12">
        <f t="shared" si="13"/>
        <v>0</v>
      </c>
      <c r="AP8" s="12">
        <f t="shared" si="14"/>
        <v>0</v>
      </c>
      <c r="AQ8" s="12">
        <f t="shared" si="15"/>
        <v>0</v>
      </c>
      <c r="AR8" s="12">
        <f t="shared" si="16"/>
        <v>0</v>
      </c>
      <c r="AS8" s="12">
        <f t="shared" si="17"/>
        <v>0</v>
      </c>
      <c r="AT8" s="12">
        <f t="shared" si="18"/>
        <v>0</v>
      </c>
      <c r="AU8" s="79">
        <f t="shared" si="19"/>
        <v>-1</v>
      </c>
      <c r="AV8" s="63"/>
      <c r="AW8" s="17">
        <v>0</v>
      </c>
      <c r="AX8" s="12">
        <v>0</v>
      </c>
      <c r="AY8" s="12">
        <v>0</v>
      </c>
      <c r="AZ8" s="12">
        <v>1</v>
      </c>
      <c r="BA8" s="12">
        <v>2</v>
      </c>
      <c r="BB8" s="12">
        <v>0</v>
      </c>
      <c r="BC8" s="12">
        <v>0</v>
      </c>
      <c r="BD8" s="12">
        <v>0</v>
      </c>
      <c r="BE8" s="12">
        <v>0</v>
      </c>
      <c r="BF8" s="11">
        <v>0</v>
      </c>
      <c r="BG8" s="11">
        <v>0</v>
      </c>
      <c r="BH8" s="11">
        <v>0</v>
      </c>
      <c r="BI8" s="11">
        <v>0</v>
      </c>
      <c r="BJ8" s="11">
        <v>0</v>
      </c>
      <c r="BK8" s="11">
        <v>0</v>
      </c>
      <c r="BL8" s="11">
        <v>0</v>
      </c>
      <c r="BM8" s="11"/>
      <c r="BN8" s="11"/>
      <c r="BO8" s="11"/>
      <c r="BP8" s="19">
        <f t="shared" si="20"/>
        <v>3</v>
      </c>
      <c r="BQ8" s="19"/>
      <c r="BR8" s="5">
        <f t="shared" si="21"/>
        <v>1</v>
      </c>
      <c r="BS8" s="5">
        <f t="shared" si="22"/>
        <v>0</v>
      </c>
      <c r="BT8" s="5">
        <f t="shared" si="23"/>
        <v>0</v>
      </c>
      <c r="BU8" s="5">
        <f t="shared" si="24"/>
        <v>4</v>
      </c>
      <c r="BV8" s="5">
        <f t="shared" si="25"/>
        <v>-2</v>
      </c>
      <c r="BW8" s="5">
        <f t="shared" si="26"/>
        <v>0</v>
      </c>
      <c r="BX8" s="5">
        <f t="shared" si="27"/>
        <v>-1</v>
      </c>
      <c r="BY8" s="5">
        <f t="shared" si="28"/>
        <v>0</v>
      </c>
      <c r="BZ8" s="5">
        <f t="shared" si="29"/>
        <v>0</v>
      </c>
      <c r="CA8" s="5">
        <f t="shared" si="30"/>
        <v>2</v>
      </c>
      <c r="CB8" s="5">
        <f t="shared" si="31"/>
        <v>0</v>
      </c>
      <c r="CC8" s="5">
        <f t="shared" si="32"/>
        <v>0</v>
      </c>
      <c r="CD8" s="5">
        <f t="shared" si="33"/>
        <v>-2</v>
      </c>
      <c r="CE8" s="5">
        <f t="shared" si="34"/>
        <v>0</v>
      </c>
      <c r="CF8" s="5">
        <f t="shared" si="35"/>
        <v>0</v>
      </c>
      <c r="CG8" s="5">
        <f t="shared" si="36"/>
        <v>0</v>
      </c>
      <c r="CH8" s="5">
        <f t="shared" si="37"/>
        <v>0</v>
      </c>
      <c r="CI8" s="5">
        <f t="shared" si="38"/>
        <v>0</v>
      </c>
      <c r="CJ8" s="5">
        <f t="shared" si="39"/>
        <v>0</v>
      </c>
      <c r="CK8" s="19">
        <f t="shared" si="40"/>
        <v>2</v>
      </c>
      <c r="CL8" s="19"/>
      <c r="CM8" s="5"/>
      <c r="CN8" s="5">
        <f t="shared" si="41"/>
        <v>-1</v>
      </c>
      <c r="CO8" s="5">
        <f t="shared" si="42"/>
        <v>0</v>
      </c>
      <c r="CP8" s="5">
        <f t="shared" si="43"/>
        <v>4</v>
      </c>
      <c r="CQ8" s="5">
        <f t="shared" si="44"/>
        <v>-6</v>
      </c>
      <c r="CR8" s="5">
        <f t="shared" si="45"/>
        <v>2</v>
      </c>
      <c r="CS8" s="5">
        <f t="shared" si="46"/>
        <v>-1</v>
      </c>
      <c r="CT8" s="5">
        <f t="shared" si="47"/>
        <v>1</v>
      </c>
      <c r="CU8" s="5">
        <f t="shared" si="48"/>
        <v>0</v>
      </c>
      <c r="CV8" s="5">
        <f t="shared" si="49"/>
        <v>2</v>
      </c>
      <c r="CW8" s="5">
        <f t="shared" si="50"/>
        <v>-2</v>
      </c>
      <c r="CX8" s="5">
        <f t="shared" si="51"/>
        <v>0</v>
      </c>
      <c r="CY8" s="5">
        <f t="shared" si="52"/>
        <v>-2</v>
      </c>
      <c r="CZ8" s="5">
        <f t="shared" si="53"/>
        <v>2</v>
      </c>
      <c r="DA8" s="5">
        <f t="shared" si="54"/>
        <v>0</v>
      </c>
      <c r="DB8" s="5">
        <f t="shared" si="55"/>
        <v>0</v>
      </c>
      <c r="DC8" s="5">
        <f t="shared" si="56"/>
        <v>0</v>
      </c>
      <c r="DD8" s="5">
        <f t="shared" si="57"/>
        <v>0</v>
      </c>
      <c r="DE8" s="5">
        <f t="shared" si="58"/>
        <v>0</v>
      </c>
      <c r="DF8" s="19"/>
      <c r="DG8" s="19"/>
      <c r="DH8" s="19"/>
      <c r="DI8" s="77"/>
      <c r="DJ8" s="121">
        <v>-1</v>
      </c>
      <c r="DK8" s="121" t="e">
        <v>#DIV/0!</v>
      </c>
      <c r="DL8" s="121" t="e">
        <v>#DIV/0!</v>
      </c>
      <c r="DM8" s="121">
        <v>-1.5</v>
      </c>
      <c r="DN8" s="121">
        <v>-1</v>
      </c>
      <c r="DO8" s="121" t="e">
        <v>#DIV/0!</v>
      </c>
      <c r="DP8" s="121">
        <v>-1</v>
      </c>
      <c r="DQ8" s="121" t="e">
        <v>#DIV/0!</v>
      </c>
      <c r="DR8" s="121" t="e">
        <v>#DIV/0!</v>
      </c>
      <c r="DS8" s="121">
        <v>-1</v>
      </c>
      <c r="DT8" s="121" t="e">
        <v>#DIV/0!</v>
      </c>
      <c r="DU8" s="121" t="e">
        <v>#DIV/0!</v>
      </c>
      <c r="DV8" s="121">
        <v>-1</v>
      </c>
      <c r="DW8" s="121" t="e">
        <v>#DIV/0!</v>
      </c>
      <c r="DX8" s="121" t="e">
        <v>#DIV/0!</v>
      </c>
      <c r="DY8" s="121" t="e">
        <v>#DIV/0!</v>
      </c>
      <c r="DZ8" s="121" t="e">
        <v>#DIV/0!</v>
      </c>
      <c r="EA8" s="121"/>
      <c r="EB8" s="24"/>
      <c r="EC8" s="63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24"/>
      <c r="EX8" s="19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24"/>
      <c r="FS8" s="24"/>
      <c r="FT8" s="24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24"/>
      <c r="GO8" s="141"/>
      <c r="GP8" s="10">
        <f t="shared" si="59"/>
        <v>0</v>
      </c>
      <c r="GQ8" s="10">
        <f t="shared" si="60"/>
        <v>0</v>
      </c>
      <c r="GR8" s="10">
        <f t="shared" si="61"/>
        <v>0</v>
      </c>
      <c r="GS8" s="10">
        <f t="shared" si="62"/>
        <v>0</v>
      </c>
      <c r="GT8" s="10">
        <f t="shared" si="63"/>
        <v>0</v>
      </c>
      <c r="GU8" s="10">
        <f t="shared" si="64"/>
        <v>0</v>
      </c>
      <c r="GV8" s="10">
        <f t="shared" si="65"/>
        <v>0</v>
      </c>
      <c r="GW8" s="10">
        <f t="shared" si="66"/>
        <v>0</v>
      </c>
      <c r="GX8" s="10">
        <f t="shared" si="67"/>
        <v>0</v>
      </c>
      <c r="GY8" s="10">
        <f t="shared" si="68"/>
        <v>0</v>
      </c>
      <c r="GZ8" s="10">
        <f t="shared" si="69"/>
        <v>0</v>
      </c>
      <c r="HA8" s="10">
        <f t="shared" si="70"/>
        <v>0</v>
      </c>
      <c r="HB8" s="10">
        <f t="shared" si="71"/>
        <v>0</v>
      </c>
      <c r="HC8" s="10">
        <f t="shared" si="72"/>
        <v>0</v>
      </c>
      <c r="HD8" s="10">
        <f t="shared" si="73"/>
        <v>0</v>
      </c>
      <c r="HE8" s="10">
        <f t="shared" si="74"/>
        <v>0</v>
      </c>
      <c r="HF8" s="10">
        <f t="shared" si="75"/>
        <v>0</v>
      </c>
      <c r="HG8" s="10">
        <f t="shared" si="76"/>
        <v>0</v>
      </c>
      <c r="HH8" s="10">
        <f t="shared" si="77"/>
        <v>0</v>
      </c>
      <c r="HI8" s="19">
        <f t="shared" si="78"/>
        <v>0</v>
      </c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22">
        <f t="shared" si="79"/>
        <v>0</v>
      </c>
      <c r="ID8" s="22"/>
      <c r="IE8" s="24">
        <f t="shared" si="80"/>
        <v>0</v>
      </c>
      <c r="IF8" s="24">
        <f t="shared" si="81"/>
        <v>0</v>
      </c>
    </row>
    <row r="9" spans="1:240" x14ac:dyDescent="0.25">
      <c r="A9" s="163">
        <v>7</v>
      </c>
      <c r="B9" s="43"/>
      <c r="C9" s="43" t="s">
        <v>281</v>
      </c>
      <c r="D9" s="43" t="s">
        <v>202</v>
      </c>
      <c r="E9" s="82">
        <v>511</v>
      </c>
      <c r="F9" s="53" t="s">
        <v>93</v>
      </c>
      <c r="G9" s="17">
        <v>308</v>
      </c>
      <c r="H9" s="12">
        <v>308</v>
      </c>
      <c r="I9" s="12">
        <v>304</v>
      </c>
      <c r="J9" s="12">
        <v>324</v>
      </c>
      <c r="K9" s="12">
        <v>367</v>
      </c>
      <c r="L9" s="12">
        <v>427</v>
      </c>
      <c r="M9" s="12">
        <v>420</v>
      </c>
      <c r="N9" s="12">
        <v>422</v>
      </c>
      <c r="O9" s="12">
        <v>457</v>
      </c>
      <c r="P9" s="11">
        <v>474</v>
      </c>
      <c r="Q9" s="12">
        <v>471</v>
      </c>
      <c r="R9" s="12">
        <v>472</v>
      </c>
      <c r="S9" s="12">
        <v>485</v>
      </c>
      <c r="T9" s="11">
        <v>502</v>
      </c>
      <c r="U9" s="11">
        <v>485</v>
      </c>
      <c r="V9" s="98">
        <v>491</v>
      </c>
      <c r="W9" s="98">
        <v>500</v>
      </c>
      <c r="X9" s="98">
        <v>543</v>
      </c>
      <c r="Y9" s="98">
        <v>545</v>
      </c>
      <c r="Z9" s="98">
        <v>570</v>
      </c>
      <c r="AA9" s="63"/>
      <c r="AB9" s="70">
        <f t="shared" si="0"/>
        <v>0</v>
      </c>
      <c r="AC9" s="12">
        <f t="shared" si="1"/>
        <v>-4</v>
      </c>
      <c r="AD9" s="12">
        <f t="shared" si="2"/>
        <v>20</v>
      </c>
      <c r="AE9" s="12">
        <f t="shared" si="3"/>
        <v>43</v>
      </c>
      <c r="AF9" s="12">
        <f t="shared" si="4"/>
        <v>60</v>
      </c>
      <c r="AG9" s="12">
        <f t="shared" si="5"/>
        <v>-7</v>
      </c>
      <c r="AH9" s="12">
        <f t="shared" si="6"/>
        <v>2</v>
      </c>
      <c r="AI9" s="12">
        <f t="shared" si="7"/>
        <v>35</v>
      </c>
      <c r="AJ9" s="12">
        <f t="shared" si="8"/>
        <v>17</v>
      </c>
      <c r="AK9" s="12">
        <f t="shared" si="9"/>
        <v>-3</v>
      </c>
      <c r="AL9" s="12">
        <f t="shared" si="10"/>
        <v>1</v>
      </c>
      <c r="AM9" s="12">
        <f t="shared" si="11"/>
        <v>13</v>
      </c>
      <c r="AN9" s="12">
        <f t="shared" si="12"/>
        <v>17</v>
      </c>
      <c r="AO9" s="12">
        <f t="shared" si="13"/>
        <v>-17</v>
      </c>
      <c r="AP9" s="12">
        <f t="shared" si="14"/>
        <v>6</v>
      </c>
      <c r="AQ9" s="12">
        <f t="shared" si="15"/>
        <v>9</v>
      </c>
      <c r="AR9" s="12">
        <f t="shared" si="16"/>
        <v>43</v>
      </c>
      <c r="AS9" s="12">
        <f t="shared" si="17"/>
        <v>2</v>
      </c>
      <c r="AT9" s="12">
        <f t="shared" si="18"/>
        <v>25</v>
      </c>
      <c r="AU9" s="79">
        <f t="shared" si="19"/>
        <v>262</v>
      </c>
      <c r="AV9" s="63"/>
      <c r="AW9" s="17">
        <v>10</v>
      </c>
      <c r="AX9" s="12">
        <v>27</v>
      </c>
      <c r="AY9" s="12">
        <v>22</v>
      </c>
      <c r="AZ9" s="12">
        <v>24</v>
      </c>
      <c r="BA9" s="12">
        <v>15</v>
      </c>
      <c r="BB9" s="12">
        <v>24</v>
      </c>
      <c r="BC9" s="12">
        <v>27</v>
      </c>
      <c r="BD9" s="12">
        <v>16</v>
      </c>
      <c r="BE9" s="12">
        <v>33</v>
      </c>
      <c r="BF9" s="11">
        <v>42</v>
      </c>
      <c r="BG9" s="11">
        <v>15</v>
      </c>
      <c r="BH9" s="11">
        <v>14</v>
      </c>
      <c r="BI9" s="11">
        <v>22</v>
      </c>
      <c r="BJ9" s="11">
        <v>37</v>
      </c>
      <c r="BK9" s="11">
        <v>23</v>
      </c>
      <c r="BL9" s="11">
        <v>14</v>
      </c>
      <c r="BM9" s="11">
        <v>16</v>
      </c>
      <c r="BN9" s="11">
        <v>21</v>
      </c>
      <c r="BO9" s="8">
        <v>18.5</v>
      </c>
      <c r="BP9" s="19">
        <f t="shared" si="20"/>
        <v>420.5</v>
      </c>
      <c r="BQ9" s="27"/>
      <c r="BR9" s="5">
        <f t="shared" si="21"/>
        <v>10</v>
      </c>
      <c r="BS9" s="5">
        <f t="shared" si="22"/>
        <v>23</v>
      </c>
      <c r="BT9" s="5">
        <f t="shared" si="23"/>
        <v>42</v>
      </c>
      <c r="BU9" s="5">
        <f t="shared" si="24"/>
        <v>67</v>
      </c>
      <c r="BV9" s="5">
        <f t="shared" si="25"/>
        <v>75</v>
      </c>
      <c r="BW9" s="5">
        <f t="shared" si="26"/>
        <v>17</v>
      </c>
      <c r="BX9" s="5">
        <f t="shared" si="27"/>
        <v>29</v>
      </c>
      <c r="BY9" s="5">
        <f t="shared" si="28"/>
        <v>51</v>
      </c>
      <c r="BZ9" s="5">
        <f t="shared" si="29"/>
        <v>50</v>
      </c>
      <c r="CA9" s="5">
        <f t="shared" si="30"/>
        <v>39</v>
      </c>
      <c r="CB9" s="5">
        <f t="shared" si="31"/>
        <v>16</v>
      </c>
      <c r="CC9" s="5">
        <f t="shared" si="32"/>
        <v>27</v>
      </c>
      <c r="CD9" s="5">
        <f t="shared" si="33"/>
        <v>39</v>
      </c>
      <c r="CE9" s="5">
        <f t="shared" si="34"/>
        <v>20</v>
      </c>
      <c r="CF9" s="5">
        <f t="shared" si="35"/>
        <v>29</v>
      </c>
      <c r="CG9" s="5">
        <f t="shared" si="36"/>
        <v>23</v>
      </c>
      <c r="CH9" s="5">
        <f t="shared" si="37"/>
        <v>59</v>
      </c>
      <c r="CI9" s="5">
        <f t="shared" si="38"/>
        <v>23</v>
      </c>
      <c r="CJ9" s="5">
        <f t="shared" si="39"/>
        <v>43.5</v>
      </c>
      <c r="CK9" s="19">
        <f t="shared" si="40"/>
        <v>682.5</v>
      </c>
      <c r="CL9" s="19"/>
      <c r="CM9" s="5"/>
      <c r="CN9" s="5">
        <f t="shared" si="41"/>
        <v>13</v>
      </c>
      <c r="CO9" s="5">
        <f t="shared" si="42"/>
        <v>19</v>
      </c>
      <c r="CP9" s="5">
        <f t="shared" si="43"/>
        <v>25</v>
      </c>
      <c r="CQ9" s="5">
        <f t="shared" si="44"/>
        <v>8</v>
      </c>
      <c r="CR9" s="5">
        <f t="shared" si="45"/>
        <v>-58</v>
      </c>
      <c r="CS9" s="5">
        <f t="shared" si="46"/>
        <v>12</v>
      </c>
      <c r="CT9" s="5">
        <f t="shared" si="47"/>
        <v>22</v>
      </c>
      <c r="CU9" s="5">
        <f t="shared" si="48"/>
        <v>-1</v>
      </c>
      <c r="CV9" s="5">
        <f t="shared" si="49"/>
        <v>-11</v>
      </c>
      <c r="CW9" s="5">
        <f t="shared" si="50"/>
        <v>-23</v>
      </c>
      <c r="CX9" s="5">
        <f t="shared" si="51"/>
        <v>11</v>
      </c>
      <c r="CY9" s="5">
        <f t="shared" si="52"/>
        <v>12</v>
      </c>
      <c r="CZ9" s="5">
        <f t="shared" si="53"/>
        <v>-19</v>
      </c>
      <c r="DA9" s="5">
        <f t="shared" si="54"/>
        <v>9</v>
      </c>
      <c r="DB9" s="5">
        <f t="shared" si="55"/>
        <v>-6</v>
      </c>
      <c r="DC9" s="5">
        <f t="shared" si="56"/>
        <v>36</v>
      </c>
      <c r="DD9" s="5">
        <f t="shared" si="57"/>
        <v>-36</v>
      </c>
      <c r="DE9" s="5">
        <f t="shared" si="58"/>
        <v>20.5</v>
      </c>
      <c r="DF9" s="19"/>
      <c r="DG9" s="19"/>
      <c r="DH9" s="19"/>
      <c r="DI9" s="77"/>
      <c r="DJ9" s="121">
        <v>1.3</v>
      </c>
      <c r="DK9" s="121">
        <v>0.82608695652173914</v>
      </c>
      <c r="DL9" s="121">
        <v>0.59523809523809523</v>
      </c>
      <c r="DM9" s="121">
        <v>0.11940298507462686</v>
      </c>
      <c r="DN9" s="121">
        <v>-0.77333333333333332</v>
      </c>
      <c r="DO9" s="121">
        <v>0.70588235294117652</v>
      </c>
      <c r="DP9" s="121">
        <v>0.75862068965517238</v>
      </c>
      <c r="DQ9" s="121">
        <v>-1.9607843137254902E-2</v>
      </c>
      <c r="DR9" s="121">
        <v>-0.22</v>
      </c>
      <c r="DS9" s="121">
        <v>-0.58974358974358976</v>
      </c>
      <c r="DT9" s="121">
        <v>0.6875</v>
      </c>
      <c r="DU9" s="121">
        <v>0.44444444444444442</v>
      </c>
      <c r="DV9" s="121">
        <v>-0.48717948717948717</v>
      </c>
      <c r="DW9" s="121">
        <v>0.45</v>
      </c>
      <c r="DX9" s="121">
        <v>-0.20689655172413793</v>
      </c>
      <c r="DY9" s="121">
        <v>1.5652173913043479</v>
      </c>
      <c r="DZ9" s="121">
        <v>-0.61016949152542377</v>
      </c>
      <c r="EA9" s="121"/>
      <c r="EB9" s="24"/>
      <c r="EC9" s="65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24"/>
      <c r="EX9" s="2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24"/>
      <c r="FS9" s="24"/>
      <c r="FT9" s="24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24"/>
      <c r="GO9" s="24">
        <v>2.1750000000000002E-2</v>
      </c>
      <c r="GP9" s="10">
        <f t="shared" si="59"/>
        <v>0.21750000000000003</v>
      </c>
      <c r="GQ9" s="10">
        <f t="shared" si="60"/>
        <v>0.50025000000000008</v>
      </c>
      <c r="GR9" s="10">
        <f t="shared" si="61"/>
        <v>0.91350000000000009</v>
      </c>
      <c r="GS9" s="10">
        <f t="shared" si="62"/>
        <v>1.4572500000000002</v>
      </c>
      <c r="GT9" s="10">
        <f t="shared" si="63"/>
        <v>1.6312500000000001</v>
      </c>
      <c r="GU9" s="10">
        <f t="shared" si="64"/>
        <v>0.36975000000000002</v>
      </c>
      <c r="GV9" s="10">
        <f t="shared" si="65"/>
        <v>0.63075000000000003</v>
      </c>
      <c r="GW9" s="10">
        <f t="shared" si="66"/>
        <v>1.1092500000000001</v>
      </c>
      <c r="GX9" s="10">
        <f t="shared" si="67"/>
        <v>1.0875000000000001</v>
      </c>
      <c r="GY9" s="10">
        <f t="shared" si="68"/>
        <v>0.84825000000000006</v>
      </c>
      <c r="GZ9" s="10">
        <f t="shared" si="69"/>
        <v>0.34800000000000003</v>
      </c>
      <c r="HA9" s="10">
        <f t="shared" si="70"/>
        <v>0.58725000000000005</v>
      </c>
      <c r="HB9" s="10">
        <f t="shared" si="71"/>
        <v>0.84825000000000006</v>
      </c>
      <c r="HC9" s="10">
        <f t="shared" si="72"/>
        <v>0.43500000000000005</v>
      </c>
      <c r="HD9" s="10">
        <f t="shared" si="73"/>
        <v>0.63075000000000003</v>
      </c>
      <c r="HE9" s="10">
        <f t="shared" si="74"/>
        <v>0.50025000000000008</v>
      </c>
      <c r="HF9" s="10">
        <f t="shared" si="75"/>
        <v>1.2832500000000002</v>
      </c>
      <c r="HG9" s="10">
        <f t="shared" si="76"/>
        <v>0.50025000000000008</v>
      </c>
      <c r="HH9" s="10">
        <f t="shared" si="77"/>
        <v>0.9461250000000001</v>
      </c>
      <c r="HI9" s="19">
        <f t="shared" si="78"/>
        <v>14.844375000000001</v>
      </c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22">
        <f t="shared" si="79"/>
        <v>2.1750000000000002E-2</v>
      </c>
      <c r="ID9" s="22"/>
      <c r="IE9" s="24">
        <f t="shared" si="80"/>
        <v>8.3168000900135118E-8</v>
      </c>
      <c r="IF9" s="24">
        <f t="shared" si="81"/>
        <v>1.3048772555021198E-6</v>
      </c>
    </row>
    <row r="10" spans="1:240" x14ac:dyDescent="0.25">
      <c r="A10" s="163">
        <v>8</v>
      </c>
      <c r="B10" s="49"/>
      <c r="C10" s="49" t="s">
        <v>185</v>
      </c>
      <c r="D10" s="49" t="s">
        <v>185</v>
      </c>
      <c r="E10" s="82">
        <v>249</v>
      </c>
      <c r="F10" s="53" t="s">
        <v>38</v>
      </c>
      <c r="G10" s="17">
        <v>191</v>
      </c>
      <c r="H10" s="12">
        <v>376</v>
      </c>
      <c r="I10" s="12">
        <v>480</v>
      </c>
      <c r="J10" s="12">
        <v>1035</v>
      </c>
      <c r="K10" s="12">
        <v>1316</v>
      </c>
      <c r="L10" s="12">
        <v>1384</v>
      </c>
      <c r="M10" s="12">
        <v>1390</v>
      </c>
      <c r="N10" s="12">
        <v>1855</v>
      </c>
      <c r="O10" s="12">
        <v>2215</v>
      </c>
      <c r="P10" s="11">
        <v>2939</v>
      </c>
      <c r="Q10" s="11">
        <v>3866</v>
      </c>
      <c r="R10" s="12">
        <v>5164</v>
      </c>
      <c r="S10" s="11">
        <v>6924</v>
      </c>
      <c r="T10" s="11">
        <v>7096</v>
      </c>
      <c r="U10" s="11">
        <v>6764</v>
      </c>
      <c r="V10" s="98">
        <v>6223</v>
      </c>
      <c r="W10" s="98">
        <v>5921</v>
      </c>
      <c r="X10" s="98">
        <v>5362</v>
      </c>
      <c r="Y10" s="98">
        <v>4747</v>
      </c>
      <c r="Z10" s="98">
        <v>4419</v>
      </c>
      <c r="AA10" s="65"/>
      <c r="AB10" s="72">
        <f t="shared" si="0"/>
        <v>185</v>
      </c>
      <c r="AC10" s="11">
        <f t="shared" si="1"/>
        <v>104</v>
      </c>
      <c r="AD10" s="11">
        <f t="shared" si="2"/>
        <v>555</v>
      </c>
      <c r="AE10" s="11">
        <f t="shared" si="3"/>
        <v>281</v>
      </c>
      <c r="AF10" s="11">
        <f t="shared" si="4"/>
        <v>68</v>
      </c>
      <c r="AG10" s="11">
        <f t="shared" si="5"/>
        <v>6</v>
      </c>
      <c r="AH10" s="11">
        <f t="shared" si="6"/>
        <v>465</v>
      </c>
      <c r="AI10" s="11">
        <f t="shared" si="7"/>
        <v>360</v>
      </c>
      <c r="AJ10" s="11">
        <f t="shared" si="8"/>
        <v>724</v>
      </c>
      <c r="AK10" s="11">
        <f t="shared" si="9"/>
        <v>927</v>
      </c>
      <c r="AL10" s="11">
        <f t="shared" si="10"/>
        <v>1298</v>
      </c>
      <c r="AM10" s="11">
        <f t="shared" si="11"/>
        <v>1760</v>
      </c>
      <c r="AN10" s="11">
        <f t="shared" si="12"/>
        <v>172</v>
      </c>
      <c r="AO10" s="11">
        <f t="shared" si="13"/>
        <v>-332</v>
      </c>
      <c r="AP10" s="11">
        <f t="shared" si="14"/>
        <v>-541</v>
      </c>
      <c r="AQ10" s="11">
        <f t="shared" si="15"/>
        <v>-302</v>
      </c>
      <c r="AR10" s="11">
        <f t="shared" si="16"/>
        <v>-559</v>
      </c>
      <c r="AS10" s="11">
        <f t="shared" si="17"/>
        <v>-615</v>
      </c>
      <c r="AT10" s="11">
        <f t="shared" si="18"/>
        <v>-328</v>
      </c>
      <c r="AU10" s="78">
        <f t="shared" si="19"/>
        <v>4228</v>
      </c>
      <c r="AV10" s="65"/>
      <c r="AW10" s="17">
        <v>19</v>
      </c>
      <c r="AX10" s="12">
        <v>62</v>
      </c>
      <c r="AY10" s="12">
        <v>77</v>
      </c>
      <c r="AZ10" s="12">
        <v>151</v>
      </c>
      <c r="BA10" s="12">
        <v>176</v>
      </c>
      <c r="BB10" s="12">
        <v>366</v>
      </c>
      <c r="BC10" s="12">
        <v>253</v>
      </c>
      <c r="BD10" s="12">
        <v>206</v>
      </c>
      <c r="BE10" s="12">
        <v>197</v>
      </c>
      <c r="BF10" s="11">
        <v>291</v>
      </c>
      <c r="BG10" s="11">
        <v>274</v>
      </c>
      <c r="BH10" s="11">
        <v>374</v>
      </c>
      <c r="BI10" s="11">
        <v>277</v>
      </c>
      <c r="BJ10" s="11">
        <v>360</v>
      </c>
      <c r="BK10" s="11">
        <v>583</v>
      </c>
      <c r="BL10" s="11">
        <v>361</v>
      </c>
      <c r="BM10" s="11">
        <v>796</v>
      </c>
      <c r="BN10" s="11">
        <v>868</v>
      </c>
      <c r="BO10" s="12">
        <v>677</v>
      </c>
      <c r="BP10" s="27">
        <f t="shared" si="20"/>
        <v>6368</v>
      </c>
      <c r="BQ10" s="19"/>
      <c r="BR10" s="5">
        <f t="shared" si="21"/>
        <v>204</v>
      </c>
      <c r="BS10" s="5">
        <f t="shared" si="22"/>
        <v>166</v>
      </c>
      <c r="BT10" s="5">
        <f t="shared" si="23"/>
        <v>632</v>
      </c>
      <c r="BU10" s="5">
        <f t="shared" si="24"/>
        <v>432</v>
      </c>
      <c r="BV10" s="5">
        <f t="shared" si="25"/>
        <v>244</v>
      </c>
      <c r="BW10" s="5">
        <f t="shared" si="26"/>
        <v>372</v>
      </c>
      <c r="BX10" s="5">
        <f t="shared" si="27"/>
        <v>718</v>
      </c>
      <c r="BY10" s="5">
        <f t="shared" si="28"/>
        <v>566</v>
      </c>
      <c r="BZ10" s="5">
        <f t="shared" si="29"/>
        <v>921</v>
      </c>
      <c r="CA10" s="5">
        <f t="shared" si="30"/>
        <v>1218</v>
      </c>
      <c r="CB10" s="5">
        <f t="shared" si="31"/>
        <v>1572</v>
      </c>
      <c r="CC10" s="5">
        <f t="shared" si="32"/>
        <v>2134</v>
      </c>
      <c r="CD10" s="5">
        <f t="shared" si="33"/>
        <v>449</v>
      </c>
      <c r="CE10" s="5">
        <f t="shared" si="34"/>
        <v>28</v>
      </c>
      <c r="CF10" s="5">
        <f t="shared" si="35"/>
        <v>42</v>
      </c>
      <c r="CG10" s="5">
        <f t="shared" si="36"/>
        <v>59</v>
      </c>
      <c r="CH10" s="5">
        <f t="shared" si="37"/>
        <v>237</v>
      </c>
      <c r="CI10" s="5">
        <f t="shared" si="38"/>
        <v>253</v>
      </c>
      <c r="CJ10" s="5">
        <f t="shared" si="39"/>
        <v>349</v>
      </c>
      <c r="CK10" s="19">
        <f t="shared" si="40"/>
        <v>10596</v>
      </c>
      <c r="CL10" s="19"/>
      <c r="CM10" s="5"/>
      <c r="CN10" s="5">
        <f t="shared" si="41"/>
        <v>-38</v>
      </c>
      <c r="CO10" s="5">
        <f t="shared" si="42"/>
        <v>466</v>
      </c>
      <c r="CP10" s="5">
        <f t="shared" si="43"/>
        <v>-200</v>
      </c>
      <c r="CQ10" s="5">
        <f t="shared" si="44"/>
        <v>-188</v>
      </c>
      <c r="CR10" s="5">
        <f t="shared" si="45"/>
        <v>128</v>
      </c>
      <c r="CS10" s="5">
        <f t="shared" si="46"/>
        <v>346</v>
      </c>
      <c r="CT10" s="5">
        <f t="shared" si="47"/>
        <v>-152</v>
      </c>
      <c r="CU10" s="5">
        <f t="shared" si="48"/>
        <v>355</v>
      </c>
      <c r="CV10" s="5">
        <f t="shared" si="49"/>
        <v>297</v>
      </c>
      <c r="CW10" s="5">
        <f t="shared" si="50"/>
        <v>354</v>
      </c>
      <c r="CX10" s="5">
        <f t="shared" si="51"/>
        <v>562</v>
      </c>
      <c r="CY10" s="5">
        <f t="shared" si="52"/>
        <v>-1685</v>
      </c>
      <c r="CZ10" s="5">
        <f t="shared" si="53"/>
        <v>-421</v>
      </c>
      <c r="DA10" s="5">
        <f t="shared" si="54"/>
        <v>14</v>
      </c>
      <c r="DB10" s="5">
        <f t="shared" si="55"/>
        <v>17</v>
      </c>
      <c r="DC10" s="5">
        <f t="shared" si="56"/>
        <v>178</v>
      </c>
      <c r="DD10" s="5">
        <f t="shared" si="57"/>
        <v>16</v>
      </c>
      <c r="DE10" s="5">
        <f t="shared" si="58"/>
        <v>96</v>
      </c>
      <c r="DF10" s="19"/>
      <c r="DG10" s="19"/>
      <c r="DH10" s="19"/>
      <c r="DI10" s="77"/>
      <c r="DJ10" s="121">
        <v>-0.18627450980392157</v>
      </c>
      <c r="DK10" s="121">
        <v>2.8072289156626504</v>
      </c>
      <c r="DL10" s="121">
        <v>-0.31645569620253167</v>
      </c>
      <c r="DM10" s="121">
        <v>-0.43518518518518517</v>
      </c>
      <c r="DN10" s="121">
        <v>0.52459016393442626</v>
      </c>
      <c r="DO10" s="121">
        <v>0.93010752688172038</v>
      </c>
      <c r="DP10" s="121">
        <v>-0.2116991643454039</v>
      </c>
      <c r="DQ10" s="121">
        <v>0.62720848056537104</v>
      </c>
      <c r="DR10" s="121">
        <v>0.32247557003257327</v>
      </c>
      <c r="DS10" s="121">
        <v>0.29064039408866993</v>
      </c>
      <c r="DT10" s="121">
        <v>0.35750636132315522</v>
      </c>
      <c r="DU10" s="121">
        <v>-0.78959700093720708</v>
      </c>
      <c r="DV10" s="121">
        <v>-0.9376391982182628</v>
      </c>
      <c r="DW10" s="121">
        <v>0.5</v>
      </c>
      <c r="DX10" s="121">
        <v>0.40476190476190477</v>
      </c>
      <c r="DY10" s="121">
        <v>3.0169491525423728</v>
      </c>
      <c r="DZ10" s="121">
        <v>6.7510548523206745E-2</v>
      </c>
      <c r="EA10" s="121"/>
      <c r="EB10" s="24"/>
      <c r="EC10" s="63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24"/>
      <c r="EX10" s="19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24"/>
      <c r="FS10" s="24"/>
      <c r="FT10" s="24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24"/>
      <c r="GO10" s="24">
        <v>0</v>
      </c>
      <c r="GP10" s="10">
        <f t="shared" si="59"/>
        <v>0</v>
      </c>
      <c r="GQ10" s="10">
        <f t="shared" si="60"/>
        <v>0</v>
      </c>
      <c r="GR10" s="10">
        <f t="shared" si="61"/>
        <v>0</v>
      </c>
      <c r="GS10" s="10">
        <f t="shared" si="62"/>
        <v>0</v>
      </c>
      <c r="GT10" s="10">
        <f t="shared" si="63"/>
        <v>0</v>
      </c>
      <c r="GU10" s="10">
        <f t="shared" si="64"/>
        <v>0</v>
      </c>
      <c r="GV10" s="10">
        <f t="shared" si="65"/>
        <v>0</v>
      </c>
      <c r="GW10" s="10">
        <f t="shared" si="66"/>
        <v>0</v>
      </c>
      <c r="GX10" s="10">
        <f t="shared" si="67"/>
        <v>0</v>
      </c>
      <c r="GY10" s="10">
        <f t="shared" si="68"/>
        <v>0</v>
      </c>
      <c r="GZ10" s="10">
        <f t="shared" si="69"/>
        <v>0</v>
      </c>
      <c r="HA10" s="10">
        <f t="shared" si="70"/>
        <v>0</v>
      </c>
      <c r="HB10" s="10">
        <f t="shared" si="71"/>
        <v>0</v>
      </c>
      <c r="HC10" s="10">
        <f t="shared" si="72"/>
        <v>0</v>
      </c>
      <c r="HD10" s="10">
        <f t="shared" si="73"/>
        <v>0</v>
      </c>
      <c r="HE10" s="10">
        <f t="shared" si="74"/>
        <v>0</v>
      </c>
      <c r="HF10" s="10">
        <f t="shared" si="75"/>
        <v>0</v>
      </c>
      <c r="HG10" s="10">
        <f t="shared" si="76"/>
        <v>0</v>
      </c>
      <c r="HH10" s="10">
        <f t="shared" si="77"/>
        <v>0</v>
      </c>
      <c r="HI10" s="19">
        <f t="shared" si="78"/>
        <v>0</v>
      </c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22">
        <f t="shared" si="79"/>
        <v>0</v>
      </c>
      <c r="ID10" s="22"/>
      <c r="IE10" s="24">
        <f t="shared" si="80"/>
        <v>0</v>
      </c>
      <c r="IF10" s="24">
        <f t="shared" si="81"/>
        <v>0</v>
      </c>
    </row>
    <row r="11" spans="1:240" x14ac:dyDescent="0.25">
      <c r="A11" s="163">
        <v>9</v>
      </c>
      <c r="B11" s="43"/>
      <c r="C11" s="43" t="s">
        <v>189</v>
      </c>
      <c r="D11" s="43" t="s">
        <v>189</v>
      </c>
      <c r="E11" s="82">
        <v>611</v>
      </c>
      <c r="F11" s="53" t="s">
        <v>102</v>
      </c>
      <c r="G11" s="17">
        <v>575</v>
      </c>
      <c r="H11" s="12">
        <v>648</v>
      </c>
      <c r="I11" s="12">
        <v>669</v>
      </c>
      <c r="J11" s="12">
        <v>682</v>
      </c>
      <c r="K11" s="12">
        <v>711</v>
      </c>
      <c r="L11" s="12">
        <v>733</v>
      </c>
      <c r="M11" s="12">
        <v>707</v>
      </c>
      <c r="N11" s="12">
        <v>721</v>
      </c>
      <c r="O11" s="12">
        <v>670</v>
      </c>
      <c r="P11" s="11">
        <v>679</v>
      </c>
      <c r="Q11" s="12">
        <v>730</v>
      </c>
      <c r="R11" s="12">
        <v>713</v>
      </c>
      <c r="S11" s="12">
        <v>757</v>
      </c>
      <c r="T11" s="11">
        <v>804</v>
      </c>
      <c r="U11" s="11">
        <v>790</v>
      </c>
      <c r="V11" s="98">
        <v>774</v>
      </c>
      <c r="W11" s="98">
        <v>774</v>
      </c>
      <c r="X11" s="98">
        <v>749</v>
      </c>
      <c r="Y11" s="98">
        <v>737</v>
      </c>
      <c r="Z11" s="5">
        <v>719</v>
      </c>
      <c r="AA11" s="65"/>
      <c r="AB11" s="72">
        <f t="shared" si="0"/>
        <v>73</v>
      </c>
      <c r="AC11" s="11">
        <f t="shared" si="1"/>
        <v>21</v>
      </c>
      <c r="AD11" s="11">
        <f t="shared" si="2"/>
        <v>13</v>
      </c>
      <c r="AE11" s="11">
        <f t="shared" si="3"/>
        <v>29</v>
      </c>
      <c r="AF11" s="11">
        <f t="shared" si="4"/>
        <v>22</v>
      </c>
      <c r="AG11" s="11">
        <f t="shared" si="5"/>
        <v>-26</v>
      </c>
      <c r="AH11" s="11">
        <f t="shared" si="6"/>
        <v>14</v>
      </c>
      <c r="AI11" s="11">
        <f t="shared" si="7"/>
        <v>-51</v>
      </c>
      <c r="AJ11" s="11">
        <f t="shared" si="8"/>
        <v>9</v>
      </c>
      <c r="AK11" s="11">
        <f t="shared" si="9"/>
        <v>51</v>
      </c>
      <c r="AL11" s="11">
        <f t="shared" si="10"/>
        <v>-17</v>
      </c>
      <c r="AM11" s="11">
        <f t="shared" si="11"/>
        <v>44</v>
      </c>
      <c r="AN11" s="11">
        <f t="shared" si="12"/>
        <v>47</v>
      </c>
      <c r="AO11" s="11">
        <f t="shared" si="13"/>
        <v>-14</v>
      </c>
      <c r="AP11" s="11">
        <f t="shared" si="14"/>
        <v>-16</v>
      </c>
      <c r="AQ11" s="11">
        <f t="shared" si="15"/>
        <v>0</v>
      </c>
      <c r="AR11" s="11">
        <f t="shared" si="16"/>
        <v>-25</v>
      </c>
      <c r="AS11" s="11">
        <f t="shared" si="17"/>
        <v>-12</v>
      </c>
      <c r="AT11" s="11">
        <f t="shared" si="18"/>
        <v>-18</v>
      </c>
      <c r="AU11" s="78">
        <f t="shared" si="19"/>
        <v>144</v>
      </c>
      <c r="AV11" s="65"/>
      <c r="AW11" s="17">
        <v>6</v>
      </c>
      <c r="AX11" s="12">
        <v>7</v>
      </c>
      <c r="AY11" s="12">
        <v>5</v>
      </c>
      <c r="AZ11" s="12">
        <v>13</v>
      </c>
      <c r="BA11" s="12">
        <v>17</v>
      </c>
      <c r="BB11" s="12">
        <v>13</v>
      </c>
      <c r="BC11" s="12">
        <v>14</v>
      </c>
      <c r="BD11" s="12">
        <v>21</v>
      </c>
      <c r="BE11" s="12">
        <v>13</v>
      </c>
      <c r="BF11" s="11">
        <v>18</v>
      </c>
      <c r="BG11" s="12">
        <v>15</v>
      </c>
      <c r="BH11" s="12">
        <v>10</v>
      </c>
      <c r="BI11" s="12">
        <v>17</v>
      </c>
      <c r="BJ11" s="12">
        <v>17</v>
      </c>
      <c r="BK11" s="12">
        <v>15</v>
      </c>
      <c r="BL11" s="12">
        <v>10</v>
      </c>
      <c r="BM11" s="11">
        <v>15</v>
      </c>
      <c r="BN11" s="11">
        <v>12</v>
      </c>
      <c r="BO11" s="8">
        <v>13.5</v>
      </c>
      <c r="BP11" s="27">
        <f t="shared" si="20"/>
        <v>251.5</v>
      </c>
      <c r="BQ11" s="27"/>
      <c r="BR11" s="5">
        <f t="shared" si="21"/>
        <v>79</v>
      </c>
      <c r="BS11" s="5">
        <f t="shared" si="22"/>
        <v>28</v>
      </c>
      <c r="BT11" s="5">
        <f t="shared" si="23"/>
        <v>18</v>
      </c>
      <c r="BU11" s="5">
        <f t="shared" si="24"/>
        <v>42</v>
      </c>
      <c r="BV11" s="5">
        <f t="shared" si="25"/>
        <v>39</v>
      </c>
      <c r="BW11" s="5">
        <f t="shared" si="26"/>
        <v>-13</v>
      </c>
      <c r="BX11" s="5">
        <f t="shared" si="27"/>
        <v>28</v>
      </c>
      <c r="BY11" s="5">
        <f t="shared" si="28"/>
        <v>-30</v>
      </c>
      <c r="BZ11" s="5">
        <f t="shared" si="29"/>
        <v>22</v>
      </c>
      <c r="CA11" s="5">
        <f t="shared" si="30"/>
        <v>69</v>
      </c>
      <c r="CB11" s="5">
        <f t="shared" si="31"/>
        <v>-2</v>
      </c>
      <c r="CC11" s="5">
        <f t="shared" si="32"/>
        <v>54</v>
      </c>
      <c r="CD11" s="5">
        <f t="shared" si="33"/>
        <v>64</v>
      </c>
      <c r="CE11" s="5">
        <f t="shared" si="34"/>
        <v>3</v>
      </c>
      <c r="CF11" s="5">
        <f t="shared" si="35"/>
        <v>-1</v>
      </c>
      <c r="CG11" s="5">
        <f t="shared" si="36"/>
        <v>10</v>
      </c>
      <c r="CH11" s="5">
        <f t="shared" si="37"/>
        <v>-10</v>
      </c>
      <c r="CI11" s="5">
        <f t="shared" si="38"/>
        <v>0</v>
      </c>
      <c r="CJ11" s="5">
        <f t="shared" si="39"/>
        <v>-4.5</v>
      </c>
      <c r="CK11" s="19">
        <f t="shared" si="40"/>
        <v>395.5</v>
      </c>
      <c r="CL11" s="19"/>
      <c r="CM11" s="5"/>
      <c r="CN11" s="5">
        <f t="shared" si="41"/>
        <v>-51</v>
      </c>
      <c r="CO11" s="5">
        <f t="shared" si="42"/>
        <v>-10</v>
      </c>
      <c r="CP11" s="5">
        <f t="shared" si="43"/>
        <v>24</v>
      </c>
      <c r="CQ11" s="5">
        <f t="shared" si="44"/>
        <v>-3</v>
      </c>
      <c r="CR11" s="5">
        <f t="shared" si="45"/>
        <v>-52</v>
      </c>
      <c r="CS11" s="5">
        <f t="shared" si="46"/>
        <v>41</v>
      </c>
      <c r="CT11" s="5">
        <f t="shared" si="47"/>
        <v>-58</v>
      </c>
      <c r="CU11" s="5">
        <f t="shared" si="48"/>
        <v>52</v>
      </c>
      <c r="CV11" s="5">
        <f t="shared" si="49"/>
        <v>47</v>
      </c>
      <c r="CW11" s="5">
        <f t="shared" si="50"/>
        <v>-71</v>
      </c>
      <c r="CX11" s="5">
        <f t="shared" si="51"/>
        <v>56</v>
      </c>
      <c r="CY11" s="5">
        <f t="shared" si="52"/>
        <v>10</v>
      </c>
      <c r="CZ11" s="5">
        <f t="shared" si="53"/>
        <v>-61</v>
      </c>
      <c r="DA11" s="5">
        <f t="shared" si="54"/>
        <v>-4</v>
      </c>
      <c r="DB11" s="5">
        <f t="shared" si="55"/>
        <v>11</v>
      </c>
      <c r="DC11" s="5">
        <f t="shared" si="56"/>
        <v>-20</v>
      </c>
      <c r="DD11" s="5">
        <f t="shared" si="57"/>
        <v>10</v>
      </c>
      <c r="DE11" s="5">
        <f t="shared" si="58"/>
        <v>-4.5</v>
      </c>
      <c r="DF11" s="19"/>
      <c r="DG11" s="19"/>
      <c r="DH11" s="19"/>
      <c r="DI11" s="77"/>
      <c r="DJ11" s="121">
        <v>-0.64556962025316456</v>
      </c>
      <c r="DK11" s="121">
        <v>-0.35714285714285715</v>
      </c>
      <c r="DL11" s="121">
        <v>1.3333333333333333</v>
      </c>
      <c r="DM11" s="121">
        <v>-7.1428571428571425E-2</v>
      </c>
      <c r="DN11" s="121">
        <v>-1.3333333333333333</v>
      </c>
      <c r="DO11" s="121">
        <v>-3.1538461538461537</v>
      </c>
      <c r="DP11" s="121">
        <v>-2.0714285714285716</v>
      </c>
      <c r="DQ11" s="121">
        <v>-1.7333333333333334</v>
      </c>
      <c r="DR11" s="121">
        <v>2.1363636363636362</v>
      </c>
      <c r="DS11" s="121">
        <v>-1.0289855072463767</v>
      </c>
      <c r="DT11" s="121">
        <v>-28</v>
      </c>
      <c r="DU11" s="121">
        <v>0.18518518518518517</v>
      </c>
      <c r="DV11" s="121">
        <v>-0.953125</v>
      </c>
      <c r="DW11" s="121">
        <v>-1.3333333333333333</v>
      </c>
      <c r="DX11" s="121">
        <v>-11</v>
      </c>
      <c r="DY11" s="121">
        <v>-2</v>
      </c>
      <c r="DZ11" s="121">
        <v>-1</v>
      </c>
      <c r="EA11" s="121"/>
      <c r="EB11" s="24"/>
      <c r="EC11" s="65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24"/>
      <c r="EX11" s="2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24"/>
      <c r="FS11" s="24"/>
      <c r="FT11" s="24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24"/>
      <c r="GO11" s="24">
        <v>1.653E-2</v>
      </c>
      <c r="GP11" s="10">
        <f t="shared" si="59"/>
        <v>1.3058699999999999</v>
      </c>
      <c r="GQ11" s="10">
        <f t="shared" si="60"/>
        <v>0.46283999999999997</v>
      </c>
      <c r="GR11" s="10">
        <f t="shared" si="61"/>
        <v>0.29753999999999997</v>
      </c>
      <c r="GS11" s="10">
        <f t="shared" si="62"/>
        <v>0.69425999999999999</v>
      </c>
      <c r="GT11" s="10">
        <f t="shared" si="63"/>
        <v>0.64466999999999997</v>
      </c>
      <c r="GU11" s="10">
        <f t="shared" si="64"/>
        <v>-0.21489</v>
      </c>
      <c r="GV11" s="10">
        <f t="shared" si="65"/>
        <v>0.46283999999999997</v>
      </c>
      <c r="GW11" s="10">
        <f t="shared" si="66"/>
        <v>-0.49590000000000001</v>
      </c>
      <c r="GX11" s="10">
        <f t="shared" si="67"/>
        <v>0.36365999999999998</v>
      </c>
      <c r="GY11" s="10">
        <f t="shared" si="68"/>
        <v>1.1405699999999999</v>
      </c>
      <c r="GZ11" s="10">
        <f t="shared" si="69"/>
        <v>-3.3059999999999999E-2</v>
      </c>
      <c r="HA11" s="10">
        <f t="shared" si="70"/>
        <v>0.89261999999999997</v>
      </c>
      <c r="HB11" s="10">
        <f t="shared" si="71"/>
        <v>1.05792</v>
      </c>
      <c r="HC11" s="10">
        <f t="shared" si="72"/>
        <v>4.9589999999999995E-2</v>
      </c>
      <c r="HD11" s="10">
        <f t="shared" si="73"/>
        <v>-1.653E-2</v>
      </c>
      <c r="HE11" s="10">
        <f t="shared" si="74"/>
        <v>0.1653</v>
      </c>
      <c r="HF11" s="10">
        <f t="shared" si="75"/>
        <v>-0.1653</v>
      </c>
      <c r="HG11" s="10">
        <f t="shared" si="76"/>
        <v>0</v>
      </c>
      <c r="HH11" s="10">
        <f t="shared" si="77"/>
        <v>-7.4384999999999993E-2</v>
      </c>
      <c r="HI11" s="19">
        <f t="shared" si="78"/>
        <v>6.5376149999999997</v>
      </c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22">
        <f t="shared" si="79"/>
        <v>1.653E-2</v>
      </c>
      <c r="ID11" s="22"/>
      <c r="IE11" s="24">
        <f t="shared" si="80"/>
        <v>-6.5387255880106218E-9</v>
      </c>
      <c r="IF11" s="24">
        <f t="shared" si="81"/>
        <v>5.7468132667960026E-7</v>
      </c>
    </row>
    <row r="12" spans="1:240" x14ac:dyDescent="0.25">
      <c r="A12" s="163">
        <v>10</v>
      </c>
      <c r="B12" s="49"/>
      <c r="C12" s="49" t="s">
        <v>185</v>
      </c>
      <c r="D12" s="49" t="s">
        <v>185</v>
      </c>
      <c r="E12" s="82">
        <v>250</v>
      </c>
      <c r="F12" s="50" t="s">
        <v>142</v>
      </c>
      <c r="G12" s="17">
        <v>24</v>
      </c>
      <c r="H12" s="12">
        <v>31</v>
      </c>
      <c r="I12" s="12">
        <v>47</v>
      </c>
      <c r="J12" s="12">
        <v>104</v>
      </c>
      <c r="K12" s="12">
        <v>146</v>
      </c>
      <c r="L12" s="12">
        <v>166</v>
      </c>
      <c r="M12" s="12">
        <v>250</v>
      </c>
      <c r="N12" s="12">
        <v>482</v>
      </c>
      <c r="O12" s="12">
        <v>558</v>
      </c>
      <c r="P12" s="11">
        <v>681</v>
      </c>
      <c r="Q12" s="11">
        <v>650</v>
      </c>
      <c r="R12" s="12">
        <v>685</v>
      </c>
      <c r="S12" s="11">
        <v>720</v>
      </c>
      <c r="T12" s="11">
        <v>713</v>
      </c>
      <c r="U12" s="11">
        <v>676</v>
      </c>
      <c r="V12" s="98">
        <v>612</v>
      </c>
      <c r="W12" s="98">
        <v>599</v>
      </c>
      <c r="X12" s="98">
        <v>598</v>
      </c>
      <c r="Y12" s="98">
        <v>568</v>
      </c>
      <c r="Z12" s="97">
        <v>555</v>
      </c>
      <c r="AA12" s="65"/>
      <c r="AB12" s="72">
        <f t="shared" si="0"/>
        <v>7</v>
      </c>
      <c r="AC12" s="11">
        <f t="shared" si="1"/>
        <v>16</v>
      </c>
      <c r="AD12" s="11">
        <f t="shared" si="2"/>
        <v>57</v>
      </c>
      <c r="AE12" s="11">
        <f t="shared" si="3"/>
        <v>42</v>
      </c>
      <c r="AF12" s="11">
        <f t="shared" si="4"/>
        <v>20</v>
      </c>
      <c r="AG12" s="11">
        <f t="shared" si="5"/>
        <v>84</v>
      </c>
      <c r="AH12" s="11">
        <f t="shared" si="6"/>
        <v>232</v>
      </c>
      <c r="AI12" s="11">
        <f t="shared" si="7"/>
        <v>76</v>
      </c>
      <c r="AJ12" s="11">
        <f t="shared" si="8"/>
        <v>123</v>
      </c>
      <c r="AK12" s="11">
        <f t="shared" si="9"/>
        <v>-31</v>
      </c>
      <c r="AL12" s="11">
        <f t="shared" si="10"/>
        <v>35</v>
      </c>
      <c r="AM12" s="11">
        <f t="shared" si="11"/>
        <v>35</v>
      </c>
      <c r="AN12" s="11">
        <f t="shared" si="12"/>
        <v>-7</v>
      </c>
      <c r="AO12" s="11">
        <f t="shared" si="13"/>
        <v>-37</v>
      </c>
      <c r="AP12" s="11">
        <f t="shared" si="14"/>
        <v>-64</v>
      </c>
      <c r="AQ12" s="11">
        <f t="shared" si="15"/>
        <v>-13</v>
      </c>
      <c r="AR12" s="11">
        <f t="shared" si="16"/>
        <v>-1</v>
      </c>
      <c r="AS12" s="11">
        <f t="shared" si="17"/>
        <v>-30</v>
      </c>
      <c r="AT12" s="11">
        <f t="shared" si="18"/>
        <v>-13</v>
      </c>
      <c r="AU12" s="78">
        <f t="shared" si="19"/>
        <v>531</v>
      </c>
      <c r="AV12" s="65"/>
      <c r="AW12" s="17">
        <v>0</v>
      </c>
      <c r="AX12" s="12">
        <v>12</v>
      </c>
      <c r="AY12" s="12">
        <v>12</v>
      </c>
      <c r="AZ12" s="12">
        <v>11</v>
      </c>
      <c r="BA12" s="12">
        <v>9</v>
      </c>
      <c r="BB12" s="12">
        <v>18</v>
      </c>
      <c r="BC12" s="12">
        <v>22</v>
      </c>
      <c r="BD12" s="12">
        <v>34</v>
      </c>
      <c r="BE12" s="12">
        <v>37</v>
      </c>
      <c r="BF12" s="11">
        <v>67</v>
      </c>
      <c r="BG12" s="12">
        <v>73</v>
      </c>
      <c r="BH12" s="12">
        <v>75</v>
      </c>
      <c r="BI12" s="12">
        <v>37</v>
      </c>
      <c r="BJ12" s="12">
        <v>41</v>
      </c>
      <c r="BK12" s="12">
        <v>48</v>
      </c>
      <c r="BL12" s="12">
        <v>33</v>
      </c>
      <c r="BM12" s="12">
        <v>44</v>
      </c>
      <c r="BN12" s="12">
        <v>57</v>
      </c>
      <c r="BO12" s="23">
        <v>50.5</v>
      </c>
      <c r="BP12" s="27">
        <f t="shared" si="20"/>
        <v>680.5</v>
      </c>
      <c r="BQ12" s="19"/>
      <c r="BR12" s="5">
        <f t="shared" si="21"/>
        <v>7</v>
      </c>
      <c r="BS12" s="5">
        <f t="shared" si="22"/>
        <v>28</v>
      </c>
      <c r="BT12" s="5">
        <f t="shared" si="23"/>
        <v>69</v>
      </c>
      <c r="BU12" s="5">
        <f t="shared" si="24"/>
        <v>53</v>
      </c>
      <c r="BV12" s="5">
        <f t="shared" si="25"/>
        <v>29</v>
      </c>
      <c r="BW12" s="5">
        <f t="shared" si="26"/>
        <v>102</v>
      </c>
      <c r="BX12" s="5">
        <f t="shared" si="27"/>
        <v>254</v>
      </c>
      <c r="BY12" s="5">
        <f t="shared" si="28"/>
        <v>110</v>
      </c>
      <c r="BZ12" s="5">
        <f t="shared" si="29"/>
        <v>160</v>
      </c>
      <c r="CA12" s="5">
        <f t="shared" si="30"/>
        <v>36</v>
      </c>
      <c r="CB12" s="5">
        <f t="shared" si="31"/>
        <v>108</v>
      </c>
      <c r="CC12" s="5">
        <f t="shared" si="32"/>
        <v>110</v>
      </c>
      <c r="CD12" s="5">
        <f t="shared" si="33"/>
        <v>30</v>
      </c>
      <c r="CE12" s="5">
        <f t="shared" si="34"/>
        <v>4</v>
      </c>
      <c r="CF12" s="5">
        <f t="shared" si="35"/>
        <v>-16</v>
      </c>
      <c r="CG12" s="5">
        <f t="shared" si="36"/>
        <v>20</v>
      </c>
      <c r="CH12" s="5">
        <f t="shared" si="37"/>
        <v>43</v>
      </c>
      <c r="CI12" s="5">
        <f t="shared" si="38"/>
        <v>27</v>
      </c>
      <c r="CJ12" s="5">
        <f t="shared" si="39"/>
        <v>37.5</v>
      </c>
      <c r="CK12" s="19">
        <f t="shared" si="40"/>
        <v>1211.5</v>
      </c>
      <c r="CL12" s="19"/>
      <c r="CM12" s="5"/>
      <c r="CN12" s="5">
        <f t="shared" si="41"/>
        <v>21</v>
      </c>
      <c r="CO12" s="5">
        <f t="shared" si="42"/>
        <v>41</v>
      </c>
      <c r="CP12" s="5">
        <f t="shared" si="43"/>
        <v>-16</v>
      </c>
      <c r="CQ12" s="5">
        <f t="shared" si="44"/>
        <v>-24</v>
      </c>
      <c r="CR12" s="5">
        <f t="shared" si="45"/>
        <v>73</v>
      </c>
      <c r="CS12" s="5">
        <f t="shared" si="46"/>
        <v>152</v>
      </c>
      <c r="CT12" s="5">
        <f t="shared" si="47"/>
        <v>-144</v>
      </c>
      <c r="CU12" s="5">
        <f t="shared" si="48"/>
        <v>50</v>
      </c>
      <c r="CV12" s="5">
        <f t="shared" si="49"/>
        <v>-124</v>
      </c>
      <c r="CW12" s="5">
        <f t="shared" si="50"/>
        <v>72</v>
      </c>
      <c r="CX12" s="5">
        <f t="shared" si="51"/>
        <v>2</v>
      </c>
      <c r="CY12" s="5">
        <f t="shared" si="52"/>
        <v>-80</v>
      </c>
      <c r="CZ12" s="5">
        <f t="shared" si="53"/>
        <v>-26</v>
      </c>
      <c r="DA12" s="5">
        <f t="shared" si="54"/>
        <v>-20</v>
      </c>
      <c r="DB12" s="5">
        <f t="shared" si="55"/>
        <v>36</v>
      </c>
      <c r="DC12" s="5">
        <f t="shared" si="56"/>
        <v>23</v>
      </c>
      <c r="DD12" s="5">
        <f t="shared" si="57"/>
        <v>-16</v>
      </c>
      <c r="DE12" s="5">
        <f t="shared" si="58"/>
        <v>10.5</v>
      </c>
      <c r="DF12" s="19"/>
      <c r="DG12" s="19"/>
      <c r="DH12" s="19"/>
      <c r="DI12" s="77"/>
      <c r="DJ12" s="121">
        <v>3</v>
      </c>
      <c r="DK12" s="121">
        <v>1.4642857142857142</v>
      </c>
      <c r="DL12" s="121">
        <v>-0.2318840579710145</v>
      </c>
      <c r="DM12" s="121">
        <v>-0.45283018867924529</v>
      </c>
      <c r="DN12" s="121">
        <v>2.5172413793103448</v>
      </c>
      <c r="DO12" s="121">
        <v>1.4901960784313726</v>
      </c>
      <c r="DP12" s="121">
        <v>-0.56692913385826771</v>
      </c>
      <c r="DQ12" s="121">
        <v>0.45454545454545453</v>
      </c>
      <c r="DR12" s="121">
        <v>-0.77500000000000002</v>
      </c>
      <c r="DS12" s="121">
        <v>2</v>
      </c>
      <c r="DT12" s="121">
        <v>1.8518518518518517E-2</v>
      </c>
      <c r="DU12" s="121">
        <v>-0.72727272727272729</v>
      </c>
      <c r="DV12" s="121">
        <v>-0.8666666666666667</v>
      </c>
      <c r="DW12" s="121">
        <v>-5</v>
      </c>
      <c r="DX12" s="121">
        <v>-2.25</v>
      </c>
      <c r="DY12" s="121">
        <v>1.1499999999999999</v>
      </c>
      <c r="DZ12" s="121">
        <v>-0.37209302325581395</v>
      </c>
      <c r="EA12" s="121"/>
      <c r="EB12" s="24"/>
      <c r="EC12" s="63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24"/>
      <c r="EX12" s="19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24"/>
      <c r="FS12" s="24"/>
      <c r="FT12" s="24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24"/>
      <c r="GO12" s="24">
        <v>0.85608000000000006</v>
      </c>
      <c r="GP12" s="10">
        <f t="shared" si="59"/>
        <v>5.9925600000000001</v>
      </c>
      <c r="GQ12" s="10">
        <f t="shared" si="60"/>
        <v>23.97024</v>
      </c>
      <c r="GR12" s="10">
        <f t="shared" si="61"/>
        <v>59.069520000000004</v>
      </c>
      <c r="GS12" s="10">
        <f t="shared" si="62"/>
        <v>45.372240000000005</v>
      </c>
      <c r="GT12" s="10">
        <f t="shared" si="63"/>
        <v>24.826320000000003</v>
      </c>
      <c r="GU12" s="10">
        <f t="shared" si="64"/>
        <v>87.320160000000001</v>
      </c>
      <c r="GV12" s="10">
        <f t="shared" si="65"/>
        <v>217.44432</v>
      </c>
      <c r="GW12" s="10">
        <f t="shared" si="66"/>
        <v>94.168800000000005</v>
      </c>
      <c r="GX12" s="10">
        <f t="shared" si="67"/>
        <v>136.97280000000001</v>
      </c>
      <c r="GY12" s="10">
        <f t="shared" si="68"/>
        <v>30.818880000000004</v>
      </c>
      <c r="GZ12" s="10">
        <f t="shared" si="69"/>
        <v>92.456640000000007</v>
      </c>
      <c r="HA12" s="10">
        <f t="shared" si="70"/>
        <v>94.168800000000005</v>
      </c>
      <c r="HB12" s="10">
        <f t="shared" si="71"/>
        <v>25.682400000000001</v>
      </c>
      <c r="HC12" s="10">
        <f t="shared" si="72"/>
        <v>3.4243200000000003</v>
      </c>
      <c r="HD12" s="10">
        <f t="shared" si="73"/>
        <v>-13.697280000000001</v>
      </c>
      <c r="HE12" s="10">
        <f t="shared" si="74"/>
        <v>17.121600000000001</v>
      </c>
      <c r="HF12" s="10">
        <f t="shared" si="75"/>
        <v>36.811440000000005</v>
      </c>
      <c r="HG12" s="10">
        <f t="shared" si="76"/>
        <v>23.114160000000002</v>
      </c>
      <c r="HH12" s="10">
        <f t="shared" si="77"/>
        <v>32.103000000000002</v>
      </c>
      <c r="HI12" s="19">
        <f t="shared" si="78"/>
        <v>1037.1409200000001</v>
      </c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22">
        <f t="shared" si="79"/>
        <v>0.85608000000000006</v>
      </c>
      <c r="ID12" s="22"/>
      <c r="IE12" s="24">
        <f t="shared" si="80"/>
        <v>2.8219763064045845E-6</v>
      </c>
      <c r="IF12" s="24">
        <f t="shared" si="81"/>
        <v>9.1168647872244112E-5</v>
      </c>
    </row>
    <row r="13" spans="1:240" x14ac:dyDescent="0.25">
      <c r="A13" s="163">
        <v>11</v>
      </c>
      <c r="B13" s="43"/>
      <c r="C13" s="43" t="s">
        <v>281</v>
      </c>
      <c r="D13" s="43" t="s">
        <v>188</v>
      </c>
      <c r="E13" s="82">
        <v>425</v>
      </c>
      <c r="F13" s="52" t="s">
        <v>90</v>
      </c>
      <c r="G13" s="17">
        <v>1</v>
      </c>
      <c r="H13" s="12">
        <v>3</v>
      </c>
      <c r="I13" s="12">
        <v>2</v>
      </c>
      <c r="J13" s="12">
        <v>2</v>
      </c>
      <c r="K13" s="12">
        <v>2</v>
      </c>
      <c r="L13" s="12">
        <v>2</v>
      </c>
      <c r="M13" s="12">
        <v>2</v>
      </c>
      <c r="N13" s="12">
        <v>3</v>
      </c>
      <c r="O13" s="12">
        <v>5</v>
      </c>
      <c r="P13" s="11">
        <v>6</v>
      </c>
      <c r="Q13" s="11">
        <v>5</v>
      </c>
      <c r="R13" s="12">
        <v>2</v>
      </c>
      <c r="S13" s="11">
        <v>2</v>
      </c>
      <c r="T13" s="12">
        <v>1</v>
      </c>
      <c r="U13" s="12">
        <v>2</v>
      </c>
      <c r="V13" s="97">
        <v>3</v>
      </c>
      <c r="W13" s="97">
        <v>5</v>
      </c>
      <c r="X13" s="97">
        <v>5</v>
      </c>
      <c r="Y13" s="97">
        <v>4</v>
      </c>
      <c r="Z13" s="98">
        <v>2</v>
      </c>
      <c r="AA13" s="65"/>
      <c r="AB13" s="70">
        <f t="shared" si="0"/>
        <v>2</v>
      </c>
      <c r="AC13" s="12">
        <f t="shared" si="1"/>
        <v>-1</v>
      </c>
      <c r="AD13" s="12">
        <f t="shared" si="2"/>
        <v>0</v>
      </c>
      <c r="AE13" s="12">
        <f t="shared" si="3"/>
        <v>0</v>
      </c>
      <c r="AF13" s="12">
        <f t="shared" si="4"/>
        <v>0</v>
      </c>
      <c r="AG13" s="12">
        <f t="shared" si="5"/>
        <v>0</v>
      </c>
      <c r="AH13" s="12">
        <f t="shared" si="6"/>
        <v>1</v>
      </c>
      <c r="AI13" s="12">
        <f t="shared" si="7"/>
        <v>2</v>
      </c>
      <c r="AJ13" s="12">
        <f t="shared" si="8"/>
        <v>1</v>
      </c>
      <c r="AK13" s="12">
        <f t="shared" si="9"/>
        <v>-1</v>
      </c>
      <c r="AL13" s="12">
        <f t="shared" si="10"/>
        <v>-3</v>
      </c>
      <c r="AM13" s="12">
        <f t="shared" si="11"/>
        <v>0</v>
      </c>
      <c r="AN13" s="12">
        <f t="shared" si="12"/>
        <v>-1</v>
      </c>
      <c r="AO13" s="12">
        <f t="shared" si="13"/>
        <v>1</v>
      </c>
      <c r="AP13" s="12">
        <f t="shared" si="14"/>
        <v>1</v>
      </c>
      <c r="AQ13" s="12">
        <f t="shared" si="15"/>
        <v>2</v>
      </c>
      <c r="AR13" s="12">
        <f t="shared" si="16"/>
        <v>0</v>
      </c>
      <c r="AS13" s="12">
        <f t="shared" si="17"/>
        <v>-1</v>
      </c>
      <c r="AT13" s="12">
        <f t="shared" si="18"/>
        <v>-2</v>
      </c>
      <c r="AU13" s="79">
        <f t="shared" si="19"/>
        <v>1</v>
      </c>
      <c r="AV13" s="63"/>
      <c r="AW13" s="17">
        <v>0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/>
      <c r="BN13" s="11"/>
      <c r="BO13" s="8"/>
      <c r="BP13" s="19">
        <f t="shared" si="20"/>
        <v>0</v>
      </c>
      <c r="BQ13" s="27"/>
      <c r="BR13" s="5">
        <f t="shared" si="21"/>
        <v>2</v>
      </c>
      <c r="BS13" s="5">
        <f t="shared" si="22"/>
        <v>-1</v>
      </c>
      <c r="BT13" s="5">
        <f t="shared" si="23"/>
        <v>0</v>
      </c>
      <c r="BU13" s="5">
        <f t="shared" si="24"/>
        <v>0</v>
      </c>
      <c r="BV13" s="5">
        <f t="shared" si="25"/>
        <v>0</v>
      </c>
      <c r="BW13" s="5">
        <f t="shared" si="26"/>
        <v>0</v>
      </c>
      <c r="BX13" s="5">
        <f t="shared" si="27"/>
        <v>1</v>
      </c>
      <c r="BY13" s="5">
        <f t="shared" si="28"/>
        <v>2</v>
      </c>
      <c r="BZ13" s="5">
        <f t="shared" si="29"/>
        <v>1</v>
      </c>
      <c r="CA13" s="5">
        <f t="shared" si="30"/>
        <v>-1</v>
      </c>
      <c r="CB13" s="5">
        <f t="shared" si="31"/>
        <v>-3</v>
      </c>
      <c r="CC13" s="5">
        <f t="shared" si="32"/>
        <v>0</v>
      </c>
      <c r="CD13" s="5">
        <f t="shared" si="33"/>
        <v>-1</v>
      </c>
      <c r="CE13" s="5">
        <f t="shared" si="34"/>
        <v>1</v>
      </c>
      <c r="CF13" s="5">
        <f t="shared" si="35"/>
        <v>1</v>
      </c>
      <c r="CG13" s="5">
        <f t="shared" si="36"/>
        <v>2</v>
      </c>
      <c r="CH13" s="5">
        <f t="shared" si="37"/>
        <v>0</v>
      </c>
      <c r="CI13" s="5">
        <f t="shared" si="38"/>
        <v>-1</v>
      </c>
      <c r="CJ13" s="5">
        <f t="shared" si="39"/>
        <v>-2</v>
      </c>
      <c r="CK13" s="19">
        <f t="shared" si="40"/>
        <v>1</v>
      </c>
      <c r="CL13" s="19"/>
      <c r="CM13" s="5"/>
      <c r="CN13" s="5">
        <f t="shared" si="41"/>
        <v>-3</v>
      </c>
      <c r="CO13" s="5">
        <f t="shared" si="42"/>
        <v>1</v>
      </c>
      <c r="CP13" s="5">
        <f t="shared" si="43"/>
        <v>0</v>
      </c>
      <c r="CQ13" s="5">
        <f t="shared" si="44"/>
        <v>0</v>
      </c>
      <c r="CR13" s="5">
        <f t="shared" si="45"/>
        <v>0</v>
      </c>
      <c r="CS13" s="5">
        <f t="shared" si="46"/>
        <v>1</v>
      </c>
      <c r="CT13" s="5">
        <f t="shared" si="47"/>
        <v>1</v>
      </c>
      <c r="CU13" s="5">
        <f t="shared" si="48"/>
        <v>-1</v>
      </c>
      <c r="CV13" s="5">
        <f t="shared" si="49"/>
        <v>-2</v>
      </c>
      <c r="CW13" s="5">
        <f t="shared" si="50"/>
        <v>-2</v>
      </c>
      <c r="CX13" s="5">
        <f t="shared" si="51"/>
        <v>3</v>
      </c>
      <c r="CY13" s="5">
        <f t="shared" si="52"/>
        <v>-1</v>
      </c>
      <c r="CZ13" s="5">
        <f t="shared" si="53"/>
        <v>2</v>
      </c>
      <c r="DA13" s="5">
        <f t="shared" si="54"/>
        <v>0</v>
      </c>
      <c r="DB13" s="5">
        <f t="shared" si="55"/>
        <v>1</v>
      </c>
      <c r="DC13" s="5">
        <f t="shared" si="56"/>
        <v>-2</v>
      </c>
      <c r="DD13" s="5">
        <f t="shared" si="57"/>
        <v>-1</v>
      </c>
      <c r="DE13" s="5">
        <f t="shared" si="58"/>
        <v>-1</v>
      </c>
      <c r="DF13" s="19"/>
      <c r="DG13" s="19"/>
      <c r="DH13" s="19"/>
      <c r="DI13" s="77"/>
      <c r="DJ13" s="121">
        <v>-1.5</v>
      </c>
      <c r="DK13" s="121">
        <v>-1</v>
      </c>
      <c r="DL13" s="121" t="e">
        <v>#DIV/0!</v>
      </c>
      <c r="DM13" s="121" t="e">
        <v>#DIV/0!</v>
      </c>
      <c r="DN13" s="121" t="e">
        <v>#DIV/0!</v>
      </c>
      <c r="DO13" s="121" t="e">
        <v>#DIV/0!</v>
      </c>
      <c r="DP13" s="121">
        <v>1</v>
      </c>
      <c r="DQ13" s="121">
        <v>-0.5</v>
      </c>
      <c r="DR13" s="121">
        <v>-2</v>
      </c>
      <c r="DS13" s="121">
        <v>2</v>
      </c>
      <c r="DT13" s="121">
        <v>-1</v>
      </c>
      <c r="DU13" s="121" t="e">
        <v>#DIV/0!</v>
      </c>
      <c r="DV13" s="121">
        <v>-2</v>
      </c>
      <c r="DW13" s="121">
        <v>0</v>
      </c>
      <c r="DX13" s="121">
        <v>1</v>
      </c>
      <c r="DY13" s="121">
        <v>-1</v>
      </c>
      <c r="DZ13" s="121" t="e">
        <v>#DIV/0!</v>
      </c>
      <c r="EA13" s="121"/>
      <c r="EB13" s="24"/>
      <c r="EC13" s="65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24"/>
      <c r="EX13" s="2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24"/>
      <c r="FS13" s="24"/>
      <c r="FT13" s="24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24"/>
      <c r="GO13" s="24">
        <v>8.7000000000000001E-4</v>
      </c>
      <c r="GP13" s="10">
        <f t="shared" si="59"/>
        <v>1.74E-3</v>
      </c>
      <c r="GQ13" s="10">
        <f t="shared" si="60"/>
        <v>-8.7000000000000001E-4</v>
      </c>
      <c r="GR13" s="10">
        <f t="shared" si="61"/>
        <v>0</v>
      </c>
      <c r="GS13" s="10">
        <f t="shared" si="62"/>
        <v>0</v>
      </c>
      <c r="GT13" s="10">
        <f t="shared" si="63"/>
        <v>0</v>
      </c>
      <c r="GU13" s="10">
        <f t="shared" si="64"/>
        <v>0</v>
      </c>
      <c r="GV13" s="10">
        <f t="shared" si="65"/>
        <v>8.7000000000000001E-4</v>
      </c>
      <c r="GW13" s="10">
        <f t="shared" si="66"/>
        <v>1.74E-3</v>
      </c>
      <c r="GX13" s="10">
        <f t="shared" si="67"/>
        <v>8.7000000000000001E-4</v>
      </c>
      <c r="GY13" s="10">
        <f t="shared" si="68"/>
        <v>-8.7000000000000001E-4</v>
      </c>
      <c r="GZ13" s="10">
        <f t="shared" si="69"/>
        <v>-2.6099999999999999E-3</v>
      </c>
      <c r="HA13" s="10">
        <f t="shared" si="70"/>
        <v>0</v>
      </c>
      <c r="HB13" s="10">
        <f t="shared" si="71"/>
        <v>-8.7000000000000001E-4</v>
      </c>
      <c r="HC13" s="10">
        <f t="shared" si="72"/>
        <v>8.7000000000000001E-4</v>
      </c>
      <c r="HD13" s="10">
        <f t="shared" si="73"/>
        <v>8.7000000000000001E-4</v>
      </c>
      <c r="HE13" s="10">
        <f t="shared" si="74"/>
        <v>1.74E-3</v>
      </c>
      <c r="HF13" s="10">
        <f t="shared" si="75"/>
        <v>0</v>
      </c>
      <c r="HG13" s="10">
        <f t="shared" si="76"/>
        <v>-8.7000000000000001E-4</v>
      </c>
      <c r="HH13" s="10">
        <f t="shared" si="77"/>
        <v>-1.74E-3</v>
      </c>
      <c r="HI13" s="19">
        <f t="shared" si="78"/>
        <v>8.7000000000000001E-4</v>
      </c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22">
        <f t="shared" si="79"/>
        <v>8.7000000000000001E-4</v>
      </c>
      <c r="ID13" s="22"/>
      <c r="IE13" s="24">
        <f t="shared" si="80"/>
        <v>-1.529526453335818E-10</v>
      </c>
      <c r="IF13" s="24">
        <f t="shared" si="81"/>
        <v>7.6476322666790899E-11</v>
      </c>
    </row>
    <row r="14" spans="1:240" x14ac:dyDescent="0.25">
      <c r="A14" s="163">
        <v>12</v>
      </c>
      <c r="B14" s="49"/>
      <c r="C14" s="49" t="s">
        <v>185</v>
      </c>
      <c r="D14" s="49" t="s">
        <v>185</v>
      </c>
      <c r="E14" s="82">
        <v>268</v>
      </c>
      <c r="F14" s="52" t="s">
        <v>49</v>
      </c>
      <c r="G14" s="17">
        <v>0</v>
      </c>
      <c r="H14" s="12">
        <v>0</v>
      </c>
      <c r="I14" s="12">
        <v>1</v>
      </c>
      <c r="J14" s="12">
        <v>3</v>
      </c>
      <c r="K14" s="12">
        <v>2</v>
      </c>
      <c r="L14" s="12">
        <v>3</v>
      </c>
      <c r="M14" s="12">
        <v>2</v>
      </c>
      <c r="N14" s="12">
        <v>3</v>
      </c>
      <c r="O14" s="12">
        <v>2</v>
      </c>
      <c r="P14" s="11">
        <v>2</v>
      </c>
      <c r="Q14" s="11">
        <v>3</v>
      </c>
      <c r="R14" s="12">
        <v>2</v>
      </c>
      <c r="S14" s="11">
        <v>2</v>
      </c>
      <c r="T14" s="11">
        <v>1</v>
      </c>
      <c r="U14" s="11">
        <v>1</v>
      </c>
      <c r="V14" s="98">
        <v>2</v>
      </c>
      <c r="W14" s="98">
        <v>2</v>
      </c>
      <c r="X14" s="98">
        <v>6</v>
      </c>
      <c r="Y14" s="98">
        <v>7</v>
      </c>
      <c r="Z14" s="98">
        <v>6</v>
      </c>
      <c r="AA14" s="63"/>
      <c r="AB14" s="72">
        <f t="shared" si="0"/>
        <v>0</v>
      </c>
      <c r="AC14" s="11">
        <f t="shared" si="1"/>
        <v>1</v>
      </c>
      <c r="AD14" s="11">
        <f t="shared" si="2"/>
        <v>2</v>
      </c>
      <c r="AE14" s="11">
        <f t="shared" si="3"/>
        <v>-1</v>
      </c>
      <c r="AF14" s="11">
        <f t="shared" si="4"/>
        <v>1</v>
      </c>
      <c r="AG14" s="11">
        <f t="shared" si="5"/>
        <v>-1</v>
      </c>
      <c r="AH14" s="11">
        <f t="shared" si="6"/>
        <v>1</v>
      </c>
      <c r="AI14" s="11">
        <f t="shared" si="7"/>
        <v>-1</v>
      </c>
      <c r="AJ14" s="11">
        <f t="shared" si="8"/>
        <v>0</v>
      </c>
      <c r="AK14" s="11">
        <f t="shared" si="9"/>
        <v>1</v>
      </c>
      <c r="AL14" s="11">
        <f t="shared" si="10"/>
        <v>-1</v>
      </c>
      <c r="AM14" s="11">
        <f t="shared" si="11"/>
        <v>0</v>
      </c>
      <c r="AN14" s="11">
        <f t="shared" si="12"/>
        <v>-1</v>
      </c>
      <c r="AO14" s="11">
        <f t="shared" si="13"/>
        <v>0</v>
      </c>
      <c r="AP14" s="11">
        <f t="shared" si="14"/>
        <v>1</v>
      </c>
      <c r="AQ14" s="11">
        <f t="shared" si="15"/>
        <v>0</v>
      </c>
      <c r="AR14" s="11">
        <f t="shared" si="16"/>
        <v>4</v>
      </c>
      <c r="AS14" s="11">
        <f t="shared" si="17"/>
        <v>1</v>
      </c>
      <c r="AT14" s="11">
        <f t="shared" si="18"/>
        <v>-1</v>
      </c>
      <c r="AU14" s="78">
        <f t="shared" si="19"/>
        <v>6</v>
      </c>
      <c r="AV14" s="65"/>
      <c r="AW14" s="17">
        <v>0</v>
      </c>
      <c r="AX14" s="12">
        <v>0</v>
      </c>
      <c r="AY14" s="12">
        <v>0</v>
      </c>
      <c r="AZ14" s="12">
        <v>2</v>
      </c>
      <c r="BA14" s="12">
        <v>1</v>
      </c>
      <c r="BB14" s="12">
        <v>0</v>
      </c>
      <c r="BC14" s="12">
        <v>0</v>
      </c>
      <c r="BD14" s="12">
        <v>0</v>
      </c>
      <c r="BE14" s="12">
        <v>0</v>
      </c>
      <c r="BF14" s="11">
        <v>0</v>
      </c>
      <c r="BG14" s="11">
        <v>1</v>
      </c>
      <c r="BH14" s="11">
        <v>1</v>
      </c>
      <c r="BI14" s="11">
        <v>1</v>
      </c>
      <c r="BJ14" s="11">
        <v>1</v>
      </c>
      <c r="BK14" s="11">
        <v>0</v>
      </c>
      <c r="BL14" s="11">
        <v>0</v>
      </c>
      <c r="BM14" s="11"/>
      <c r="BN14" s="11"/>
      <c r="BO14" s="8"/>
      <c r="BP14" s="27">
        <f t="shared" si="20"/>
        <v>7</v>
      </c>
      <c r="BQ14" s="19"/>
      <c r="BR14" s="5">
        <f t="shared" si="21"/>
        <v>0</v>
      </c>
      <c r="BS14" s="5">
        <f t="shared" si="22"/>
        <v>1</v>
      </c>
      <c r="BT14" s="5">
        <f t="shared" si="23"/>
        <v>2</v>
      </c>
      <c r="BU14" s="5">
        <f t="shared" si="24"/>
        <v>1</v>
      </c>
      <c r="BV14" s="5">
        <f t="shared" si="25"/>
        <v>2</v>
      </c>
      <c r="BW14" s="5">
        <f t="shared" si="26"/>
        <v>-1</v>
      </c>
      <c r="BX14" s="5">
        <f t="shared" si="27"/>
        <v>1</v>
      </c>
      <c r="BY14" s="5">
        <f t="shared" si="28"/>
        <v>-1</v>
      </c>
      <c r="BZ14" s="5">
        <f t="shared" si="29"/>
        <v>0</v>
      </c>
      <c r="CA14" s="5">
        <f t="shared" si="30"/>
        <v>1</v>
      </c>
      <c r="CB14" s="5">
        <f t="shared" si="31"/>
        <v>0</v>
      </c>
      <c r="CC14" s="5">
        <f t="shared" si="32"/>
        <v>1</v>
      </c>
      <c r="CD14" s="5">
        <f t="shared" si="33"/>
        <v>0</v>
      </c>
      <c r="CE14" s="5">
        <f t="shared" si="34"/>
        <v>1</v>
      </c>
      <c r="CF14" s="5">
        <f t="shared" si="35"/>
        <v>1</v>
      </c>
      <c r="CG14" s="5">
        <f t="shared" si="36"/>
        <v>0</v>
      </c>
      <c r="CH14" s="5">
        <f t="shared" si="37"/>
        <v>4</v>
      </c>
      <c r="CI14" s="5">
        <f t="shared" si="38"/>
        <v>1</v>
      </c>
      <c r="CJ14" s="5">
        <f t="shared" si="39"/>
        <v>-1</v>
      </c>
      <c r="CK14" s="19">
        <f t="shared" si="40"/>
        <v>13</v>
      </c>
      <c r="CL14" s="19"/>
      <c r="CM14" s="5"/>
      <c r="CN14" s="5">
        <f t="shared" si="41"/>
        <v>1</v>
      </c>
      <c r="CO14" s="5">
        <f t="shared" si="42"/>
        <v>1</v>
      </c>
      <c r="CP14" s="5">
        <f t="shared" si="43"/>
        <v>-1</v>
      </c>
      <c r="CQ14" s="5">
        <f t="shared" si="44"/>
        <v>1</v>
      </c>
      <c r="CR14" s="5">
        <f t="shared" si="45"/>
        <v>-3</v>
      </c>
      <c r="CS14" s="5">
        <f t="shared" si="46"/>
        <v>2</v>
      </c>
      <c r="CT14" s="5">
        <f t="shared" si="47"/>
        <v>-2</v>
      </c>
      <c r="CU14" s="5">
        <f t="shared" si="48"/>
        <v>1</v>
      </c>
      <c r="CV14" s="5">
        <f t="shared" si="49"/>
        <v>1</v>
      </c>
      <c r="CW14" s="5">
        <f t="shared" si="50"/>
        <v>-1</v>
      </c>
      <c r="CX14" s="5">
        <f t="shared" si="51"/>
        <v>1</v>
      </c>
      <c r="CY14" s="5">
        <f t="shared" si="52"/>
        <v>-1</v>
      </c>
      <c r="CZ14" s="5">
        <f t="shared" si="53"/>
        <v>1</v>
      </c>
      <c r="DA14" s="5">
        <f t="shared" si="54"/>
        <v>0</v>
      </c>
      <c r="DB14" s="5">
        <f t="shared" si="55"/>
        <v>-1</v>
      </c>
      <c r="DC14" s="5">
        <f t="shared" si="56"/>
        <v>4</v>
      </c>
      <c r="DD14" s="5">
        <f t="shared" si="57"/>
        <v>-3</v>
      </c>
      <c r="DE14" s="5">
        <f t="shared" si="58"/>
        <v>-2</v>
      </c>
      <c r="DF14" s="19"/>
      <c r="DG14" s="19"/>
      <c r="DH14" s="19"/>
      <c r="DI14" s="77"/>
      <c r="DJ14" s="121" t="e">
        <v>#DIV/0!</v>
      </c>
      <c r="DK14" s="121">
        <v>1</v>
      </c>
      <c r="DL14" s="121">
        <v>-0.5</v>
      </c>
      <c r="DM14" s="121">
        <v>1</v>
      </c>
      <c r="DN14" s="121">
        <v>-1.5</v>
      </c>
      <c r="DO14" s="121">
        <v>-2</v>
      </c>
      <c r="DP14" s="121">
        <v>-2</v>
      </c>
      <c r="DQ14" s="121">
        <v>-1</v>
      </c>
      <c r="DR14" s="121" t="e">
        <v>#DIV/0!</v>
      </c>
      <c r="DS14" s="121">
        <v>-1</v>
      </c>
      <c r="DT14" s="121" t="e">
        <v>#DIV/0!</v>
      </c>
      <c r="DU14" s="121">
        <v>-1</v>
      </c>
      <c r="DV14" s="121" t="e">
        <v>#DIV/0!</v>
      </c>
      <c r="DW14" s="121">
        <v>0</v>
      </c>
      <c r="DX14" s="121">
        <v>-1</v>
      </c>
      <c r="DY14" s="121" t="e">
        <v>#DIV/0!</v>
      </c>
      <c r="DZ14" s="121">
        <v>-0.75</v>
      </c>
      <c r="EA14" s="121"/>
      <c r="EB14" s="24"/>
      <c r="EC14" s="63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24"/>
      <c r="EX14" s="19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24"/>
      <c r="FS14" s="24"/>
      <c r="FT14" s="24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24"/>
      <c r="GO14" s="24">
        <v>0.70644000000000007</v>
      </c>
      <c r="GP14" s="10">
        <f t="shared" si="59"/>
        <v>0</v>
      </c>
      <c r="GQ14" s="10">
        <f t="shared" si="60"/>
        <v>0.70644000000000007</v>
      </c>
      <c r="GR14" s="10">
        <f t="shared" si="61"/>
        <v>1.4128800000000001</v>
      </c>
      <c r="GS14" s="10">
        <f t="shared" si="62"/>
        <v>0.70644000000000007</v>
      </c>
      <c r="GT14" s="10">
        <f t="shared" si="63"/>
        <v>1.4128800000000001</v>
      </c>
      <c r="GU14" s="10">
        <f t="shared" si="64"/>
        <v>-0.70644000000000007</v>
      </c>
      <c r="GV14" s="10">
        <f t="shared" si="65"/>
        <v>0.70644000000000007</v>
      </c>
      <c r="GW14" s="10">
        <f t="shared" si="66"/>
        <v>-0.70644000000000007</v>
      </c>
      <c r="GX14" s="10">
        <f t="shared" si="67"/>
        <v>0</v>
      </c>
      <c r="GY14" s="10">
        <f t="shared" si="68"/>
        <v>0.70644000000000007</v>
      </c>
      <c r="GZ14" s="10">
        <f t="shared" si="69"/>
        <v>0</v>
      </c>
      <c r="HA14" s="10">
        <f t="shared" si="70"/>
        <v>0.70644000000000007</v>
      </c>
      <c r="HB14" s="10">
        <f t="shared" si="71"/>
        <v>0</v>
      </c>
      <c r="HC14" s="10">
        <f t="shared" si="72"/>
        <v>0.70644000000000007</v>
      </c>
      <c r="HD14" s="10">
        <f t="shared" si="73"/>
        <v>0.70644000000000007</v>
      </c>
      <c r="HE14" s="10">
        <f t="shared" si="74"/>
        <v>0</v>
      </c>
      <c r="HF14" s="10">
        <f t="shared" si="75"/>
        <v>2.8257600000000003</v>
      </c>
      <c r="HG14" s="10">
        <f t="shared" si="76"/>
        <v>0.70644000000000007</v>
      </c>
      <c r="HH14" s="10">
        <f t="shared" si="77"/>
        <v>-0.70644000000000007</v>
      </c>
      <c r="HI14" s="19">
        <f t="shared" si="78"/>
        <v>9.183720000000001</v>
      </c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22">
        <f t="shared" si="79"/>
        <v>0.70644000000000007</v>
      </c>
      <c r="ID14" s="22"/>
      <c r="IE14" s="24">
        <f t="shared" si="80"/>
        <v>-6.2098774005434226E-8</v>
      </c>
      <c r="IF14" s="24">
        <f t="shared" si="81"/>
        <v>8.0728406207064485E-7</v>
      </c>
    </row>
    <row r="15" spans="1:240" x14ac:dyDescent="0.25">
      <c r="A15" s="163">
        <v>13</v>
      </c>
      <c r="B15" s="49"/>
      <c r="C15" s="49" t="s">
        <v>185</v>
      </c>
      <c r="D15" s="49" t="s">
        <v>185</v>
      </c>
      <c r="E15" s="82">
        <v>237</v>
      </c>
      <c r="F15" s="53" t="s">
        <v>37</v>
      </c>
      <c r="G15" s="17">
        <v>543</v>
      </c>
      <c r="H15" s="12">
        <v>549</v>
      </c>
      <c r="I15" s="12">
        <v>583</v>
      </c>
      <c r="J15" s="12">
        <v>657</v>
      </c>
      <c r="K15" s="12">
        <v>691</v>
      </c>
      <c r="L15" s="12">
        <v>851</v>
      </c>
      <c r="M15" s="12">
        <v>934</v>
      </c>
      <c r="N15" s="12">
        <v>973</v>
      </c>
      <c r="O15" s="12">
        <v>964</v>
      </c>
      <c r="P15" s="11">
        <v>949</v>
      </c>
      <c r="Q15" s="11">
        <v>911</v>
      </c>
      <c r="R15" s="12">
        <v>954</v>
      </c>
      <c r="S15" s="11">
        <v>1101</v>
      </c>
      <c r="T15" s="11">
        <v>1171</v>
      </c>
      <c r="U15" s="11">
        <v>1132</v>
      </c>
      <c r="V15" s="98">
        <v>1164</v>
      </c>
      <c r="W15" s="98">
        <v>1220</v>
      </c>
      <c r="X15" s="98">
        <v>1241</v>
      </c>
      <c r="Y15" s="98">
        <v>1276</v>
      </c>
      <c r="Z15" s="98">
        <v>1251</v>
      </c>
      <c r="AA15" s="65"/>
      <c r="AB15" s="72">
        <f t="shared" si="0"/>
        <v>6</v>
      </c>
      <c r="AC15" s="11">
        <f t="shared" si="1"/>
        <v>34</v>
      </c>
      <c r="AD15" s="11">
        <f t="shared" si="2"/>
        <v>74</v>
      </c>
      <c r="AE15" s="11">
        <f t="shared" si="3"/>
        <v>34</v>
      </c>
      <c r="AF15" s="11">
        <f t="shared" si="4"/>
        <v>160</v>
      </c>
      <c r="AG15" s="11">
        <f t="shared" si="5"/>
        <v>83</v>
      </c>
      <c r="AH15" s="11">
        <f t="shared" si="6"/>
        <v>39</v>
      </c>
      <c r="AI15" s="11">
        <f t="shared" si="7"/>
        <v>-9</v>
      </c>
      <c r="AJ15" s="11">
        <f t="shared" si="8"/>
        <v>-15</v>
      </c>
      <c r="AK15" s="11">
        <f t="shared" si="9"/>
        <v>-38</v>
      </c>
      <c r="AL15" s="11">
        <f t="shared" si="10"/>
        <v>43</v>
      </c>
      <c r="AM15" s="11">
        <f t="shared" si="11"/>
        <v>147</v>
      </c>
      <c r="AN15" s="11">
        <f t="shared" si="12"/>
        <v>70</v>
      </c>
      <c r="AO15" s="11">
        <f t="shared" si="13"/>
        <v>-39</v>
      </c>
      <c r="AP15" s="11">
        <f t="shared" si="14"/>
        <v>32</v>
      </c>
      <c r="AQ15" s="11">
        <f t="shared" si="15"/>
        <v>56</v>
      </c>
      <c r="AR15" s="11">
        <f t="shared" si="16"/>
        <v>21</v>
      </c>
      <c r="AS15" s="11">
        <f t="shared" si="17"/>
        <v>35</v>
      </c>
      <c r="AT15" s="11">
        <f t="shared" si="18"/>
        <v>-25</v>
      </c>
      <c r="AU15" s="78">
        <f t="shared" si="19"/>
        <v>708</v>
      </c>
      <c r="AV15" s="65"/>
      <c r="AW15" s="17">
        <v>23</v>
      </c>
      <c r="AX15" s="12">
        <v>67</v>
      </c>
      <c r="AY15" s="12">
        <v>98</v>
      </c>
      <c r="AZ15" s="12">
        <v>130</v>
      </c>
      <c r="BA15" s="12">
        <v>101</v>
      </c>
      <c r="BB15" s="12">
        <v>124</v>
      </c>
      <c r="BC15" s="12">
        <v>113</v>
      </c>
      <c r="BD15" s="12">
        <v>88</v>
      </c>
      <c r="BE15" s="12">
        <v>125</v>
      </c>
      <c r="BF15" s="11">
        <v>113</v>
      </c>
      <c r="BG15" s="11">
        <v>91</v>
      </c>
      <c r="BH15" s="11">
        <v>85</v>
      </c>
      <c r="BI15" s="11">
        <v>85</v>
      </c>
      <c r="BJ15" s="11">
        <v>104</v>
      </c>
      <c r="BK15" s="11">
        <v>74</v>
      </c>
      <c r="BL15" s="11">
        <v>36</v>
      </c>
      <c r="BM15" s="11">
        <v>86</v>
      </c>
      <c r="BN15" s="11">
        <v>91</v>
      </c>
      <c r="BO15" s="8">
        <v>88.5</v>
      </c>
      <c r="BP15" s="27">
        <f t="shared" si="20"/>
        <v>1722.5</v>
      </c>
      <c r="BQ15" s="27"/>
      <c r="BR15" s="5">
        <f t="shared" si="21"/>
        <v>29</v>
      </c>
      <c r="BS15" s="5">
        <f t="shared" si="22"/>
        <v>101</v>
      </c>
      <c r="BT15" s="5">
        <f t="shared" si="23"/>
        <v>172</v>
      </c>
      <c r="BU15" s="5">
        <f t="shared" si="24"/>
        <v>164</v>
      </c>
      <c r="BV15" s="5">
        <f t="shared" si="25"/>
        <v>261</v>
      </c>
      <c r="BW15" s="5">
        <f t="shared" si="26"/>
        <v>207</v>
      </c>
      <c r="BX15" s="5">
        <f t="shared" si="27"/>
        <v>152</v>
      </c>
      <c r="BY15" s="5">
        <f t="shared" si="28"/>
        <v>79</v>
      </c>
      <c r="BZ15" s="5">
        <f t="shared" si="29"/>
        <v>110</v>
      </c>
      <c r="CA15" s="5">
        <f t="shared" si="30"/>
        <v>75</v>
      </c>
      <c r="CB15" s="5">
        <f t="shared" si="31"/>
        <v>134</v>
      </c>
      <c r="CC15" s="5">
        <f t="shared" si="32"/>
        <v>232</v>
      </c>
      <c r="CD15" s="5">
        <f t="shared" si="33"/>
        <v>155</v>
      </c>
      <c r="CE15" s="5">
        <f t="shared" si="34"/>
        <v>65</v>
      </c>
      <c r="CF15" s="5">
        <f t="shared" si="35"/>
        <v>106</v>
      </c>
      <c r="CG15" s="5">
        <f t="shared" si="36"/>
        <v>92</v>
      </c>
      <c r="CH15" s="5">
        <f t="shared" si="37"/>
        <v>107</v>
      </c>
      <c r="CI15" s="5">
        <f t="shared" si="38"/>
        <v>126</v>
      </c>
      <c r="CJ15" s="5">
        <f t="shared" si="39"/>
        <v>63.5</v>
      </c>
      <c r="CK15" s="19">
        <f t="shared" si="40"/>
        <v>2430.5</v>
      </c>
      <c r="CL15" s="19"/>
      <c r="CM15" s="5"/>
      <c r="CN15" s="5">
        <f t="shared" si="41"/>
        <v>72</v>
      </c>
      <c r="CO15" s="5">
        <f t="shared" si="42"/>
        <v>71</v>
      </c>
      <c r="CP15" s="5">
        <f t="shared" si="43"/>
        <v>-8</v>
      </c>
      <c r="CQ15" s="5">
        <f t="shared" si="44"/>
        <v>97</v>
      </c>
      <c r="CR15" s="5">
        <f t="shared" si="45"/>
        <v>-54</v>
      </c>
      <c r="CS15" s="5">
        <f t="shared" si="46"/>
        <v>-55</v>
      </c>
      <c r="CT15" s="5">
        <f t="shared" si="47"/>
        <v>-73</v>
      </c>
      <c r="CU15" s="5">
        <f t="shared" si="48"/>
        <v>31</v>
      </c>
      <c r="CV15" s="5">
        <f t="shared" si="49"/>
        <v>-35</v>
      </c>
      <c r="CW15" s="5">
        <f t="shared" si="50"/>
        <v>59</v>
      </c>
      <c r="CX15" s="5">
        <f t="shared" si="51"/>
        <v>98</v>
      </c>
      <c r="CY15" s="5">
        <f t="shared" si="52"/>
        <v>-77</v>
      </c>
      <c r="CZ15" s="5">
        <f t="shared" si="53"/>
        <v>-90</v>
      </c>
      <c r="DA15" s="5">
        <f t="shared" si="54"/>
        <v>41</v>
      </c>
      <c r="DB15" s="5">
        <f t="shared" si="55"/>
        <v>-14</v>
      </c>
      <c r="DC15" s="5">
        <f t="shared" si="56"/>
        <v>15</v>
      </c>
      <c r="DD15" s="5">
        <f t="shared" si="57"/>
        <v>19</v>
      </c>
      <c r="DE15" s="5">
        <f t="shared" si="58"/>
        <v>-62.5</v>
      </c>
      <c r="DF15" s="19"/>
      <c r="DG15" s="19"/>
      <c r="DH15" s="19"/>
      <c r="DI15" s="77"/>
      <c r="DJ15" s="121">
        <v>2.4827586206896552</v>
      </c>
      <c r="DK15" s="121">
        <v>0.70297029702970293</v>
      </c>
      <c r="DL15" s="121">
        <v>-4.6511627906976744E-2</v>
      </c>
      <c r="DM15" s="121">
        <v>0.59146341463414631</v>
      </c>
      <c r="DN15" s="121">
        <v>-0.20689655172413793</v>
      </c>
      <c r="DO15" s="121">
        <v>-0.26570048309178745</v>
      </c>
      <c r="DP15" s="121">
        <v>-0.48026315789473684</v>
      </c>
      <c r="DQ15" s="121">
        <v>0.39240506329113922</v>
      </c>
      <c r="DR15" s="121">
        <v>-0.31818181818181818</v>
      </c>
      <c r="DS15" s="121">
        <v>0.78666666666666663</v>
      </c>
      <c r="DT15" s="121">
        <v>0.73134328358208955</v>
      </c>
      <c r="DU15" s="121">
        <v>-0.33189655172413796</v>
      </c>
      <c r="DV15" s="121">
        <v>-0.58064516129032262</v>
      </c>
      <c r="DW15" s="121">
        <v>0.63076923076923075</v>
      </c>
      <c r="DX15" s="121">
        <v>-0.13207547169811321</v>
      </c>
      <c r="DY15" s="121">
        <v>0.16304347826086957</v>
      </c>
      <c r="DZ15" s="121">
        <v>0.17757009345794392</v>
      </c>
      <c r="EA15" s="121"/>
      <c r="EB15" s="24"/>
      <c r="EC15" s="65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24"/>
      <c r="EX15" s="27"/>
      <c r="EY15" s="77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24"/>
      <c r="FS15" s="24"/>
      <c r="FT15" s="24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77"/>
      <c r="GN15" s="24"/>
      <c r="GO15" s="24">
        <v>0.78648000000000007</v>
      </c>
      <c r="GP15" s="10">
        <f t="shared" si="59"/>
        <v>22.807920000000003</v>
      </c>
      <c r="GQ15" s="10">
        <f t="shared" si="60"/>
        <v>79.434480000000008</v>
      </c>
      <c r="GR15" s="10">
        <f t="shared" si="61"/>
        <v>135.27456000000001</v>
      </c>
      <c r="GS15" s="10">
        <f t="shared" si="62"/>
        <v>128.98272</v>
      </c>
      <c r="GT15" s="10">
        <f t="shared" si="63"/>
        <v>205.27128000000002</v>
      </c>
      <c r="GU15" s="10">
        <f t="shared" si="64"/>
        <v>162.80136000000002</v>
      </c>
      <c r="GV15" s="10">
        <f t="shared" si="65"/>
        <v>119.54496</v>
      </c>
      <c r="GW15" s="10">
        <f t="shared" si="66"/>
        <v>62.131920000000008</v>
      </c>
      <c r="GX15" s="10">
        <f t="shared" si="67"/>
        <v>86.512800000000013</v>
      </c>
      <c r="GY15" s="10">
        <f t="shared" si="68"/>
        <v>58.986000000000004</v>
      </c>
      <c r="GZ15" s="10">
        <f t="shared" si="69"/>
        <v>105.38832000000001</v>
      </c>
      <c r="HA15" s="10">
        <f t="shared" si="70"/>
        <v>182.46336000000002</v>
      </c>
      <c r="HB15" s="10">
        <f t="shared" si="71"/>
        <v>121.90440000000001</v>
      </c>
      <c r="HC15" s="10">
        <f t="shared" si="72"/>
        <v>51.121200000000002</v>
      </c>
      <c r="HD15" s="10">
        <f t="shared" si="73"/>
        <v>83.366880000000009</v>
      </c>
      <c r="HE15" s="10">
        <f t="shared" si="74"/>
        <v>72.356160000000003</v>
      </c>
      <c r="HF15" s="10">
        <f t="shared" si="75"/>
        <v>84.153360000000006</v>
      </c>
      <c r="HG15" s="10">
        <f t="shared" si="76"/>
        <v>99.096480000000014</v>
      </c>
      <c r="HH15" s="10">
        <f t="shared" si="77"/>
        <v>49.941480000000006</v>
      </c>
      <c r="HI15" s="19">
        <f t="shared" si="78"/>
        <v>1911.5396400000002</v>
      </c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22">
        <f t="shared" si="79"/>
        <v>0.78648000000000007</v>
      </c>
      <c r="ID15" s="22"/>
      <c r="IE15" s="24">
        <f t="shared" si="80"/>
        <v>4.3900468263644653E-6</v>
      </c>
      <c r="IF15" s="24">
        <f t="shared" si="81"/>
        <v>1.6803163482643832E-4</v>
      </c>
    </row>
    <row r="16" spans="1:240" x14ac:dyDescent="0.25">
      <c r="A16" s="163">
        <v>14</v>
      </c>
      <c r="B16" s="43"/>
      <c r="C16" s="43" t="s">
        <v>281</v>
      </c>
      <c r="D16" s="43" t="s">
        <v>188</v>
      </c>
      <c r="E16" s="82">
        <v>423</v>
      </c>
      <c r="F16" s="50" t="s">
        <v>89</v>
      </c>
      <c r="G16" s="17">
        <v>13</v>
      </c>
      <c r="H16" s="12">
        <v>12</v>
      </c>
      <c r="I16" s="12">
        <v>10</v>
      </c>
      <c r="J16" s="12">
        <v>10</v>
      </c>
      <c r="K16" s="12">
        <v>7</v>
      </c>
      <c r="L16" s="12">
        <v>7</v>
      </c>
      <c r="M16" s="12">
        <v>7</v>
      </c>
      <c r="N16" s="12">
        <v>12</v>
      </c>
      <c r="O16" s="12">
        <v>11</v>
      </c>
      <c r="P16" s="11">
        <v>7</v>
      </c>
      <c r="Q16" s="11">
        <v>7</v>
      </c>
      <c r="R16" s="12">
        <v>6</v>
      </c>
      <c r="S16" s="11">
        <v>5</v>
      </c>
      <c r="T16" s="11">
        <v>4</v>
      </c>
      <c r="U16" s="11">
        <v>3</v>
      </c>
      <c r="V16" s="98">
        <v>3</v>
      </c>
      <c r="W16" s="98">
        <v>2</v>
      </c>
      <c r="X16" s="98">
        <v>3</v>
      </c>
      <c r="Y16" s="98">
        <v>5</v>
      </c>
      <c r="Z16" s="98">
        <v>5</v>
      </c>
      <c r="AA16" s="63"/>
      <c r="AB16" s="72">
        <f t="shared" si="0"/>
        <v>-1</v>
      </c>
      <c r="AC16" s="11">
        <f t="shared" si="1"/>
        <v>-2</v>
      </c>
      <c r="AD16" s="11">
        <f t="shared" si="2"/>
        <v>0</v>
      </c>
      <c r="AE16" s="11">
        <f t="shared" si="3"/>
        <v>-3</v>
      </c>
      <c r="AF16" s="11">
        <f t="shared" si="4"/>
        <v>0</v>
      </c>
      <c r="AG16" s="11">
        <f t="shared" si="5"/>
        <v>0</v>
      </c>
      <c r="AH16" s="11">
        <f t="shared" si="6"/>
        <v>5</v>
      </c>
      <c r="AI16" s="11">
        <f t="shared" si="7"/>
        <v>-1</v>
      </c>
      <c r="AJ16" s="11">
        <f t="shared" si="8"/>
        <v>-4</v>
      </c>
      <c r="AK16" s="11">
        <f t="shared" si="9"/>
        <v>0</v>
      </c>
      <c r="AL16" s="11">
        <f t="shared" si="10"/>
        <v>-1</v>
      </c>
      <c r="AM16" s="11">
        <f t="shared" si="11"/>
        <v>-1</v>
      </c>
      <c r="AN16" s="11">
        <f t="shared" si="12"/>
        <v>-1</v>
      </c>
      <c r="AO16" s="11">
        <f t="shared" si="13"/>
        <v>-1</v>
      </c>
      <c r="AP16" s="11">
        <f t="shared" si="14"/>
        <v>0</v>
      </c>
      <c r="AQ16" s="11">
        <f t="shared" si="15"/>
        <v>-1</v>
      </c>
      <c r="AR16" s="11">
        <f t="shared" si="16"/>
        <v>1</v>
      </c>
      <c r="AS16" s="11">
        <f t="shared" si="17"/>
        <v>2</v>
      </c>
      <c r="AT16" s="11">
        <f t="shared" si="18"/>
        <v>0</v>
      </c>
      <c r="AU16" s="78">
        <f t="shared" si="19"/>
        <v>-8</v>
      </c>
      <c r="AV16" s="65"/>
      <c r="AW16" s="17">
        <v>0</v>
      </c>
      <c r="AX16" s="12">
        <v>1</v>
      </c>
      <c r="AY16" s="12">
        <v>1</v>
      </c>
      <c r="AZ16" s="12">
        <v>0</v>
      </c>
      <c r="BA16" s="12">
        <v>0</v>
      </c>
      <c r="BB16" s="12">
        <v>1</v>
      </c>
      <c r="BC16" s="12">
        <v>0</v>
      </c>
      <c r="BD16" s="12">
        <v>0</v>
      </c>
      <c r="BE16" s="12"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v>1</v>
      </c>
      <c r="BK16" s="11">
        <v>0</v>
      </c>
      <c r="BL16" s="11">
        <v>0</v>
      </c>
      <c r="BM16" s="11"/>
      <c r="BN16" s="11"/>
      <c r="BO16" s="8"/>
      <c r="BP16" s="27">
        <f t="shared" si="20"/>
        <v>4</v>
      </c>
      <c r="BQ16" s="19"/>
      <c r="BR16" s="5">
        <f t="shared" si="21"/>
        <v>-1</v>
      </c>
      <c r="BS16" s="5">
        <f t="shared" si="22"/>
        <v>-1</v>
      </c>
      <c r="BT16" s="5">
        <f t="shared" si="23"/>
        <v>1</v>
      </c>
      <c r="BU16" s="5">
        <f t="shared" si="24"/>
        <v>-3</v>
      </c>
      <c r="BV16" s="5">
        <f t="shared" si="25"/>
        <v>0</v>
      </c>
      <c r="BW16" s="5">
        <f t="shared" si="26"/>
        <v>1</v>
      </c>
      <c r="BX16" s="5">
        <f t="shared" si="27"/>
        <v>5</v>
      </c>
      <c r="BY16" s="5">
        <f t="shared" si="28"/>
        <v>-1</v>
      </c>
      <c r="BZ16" s="5">
        <f t="shared" si="29"/>
        <v>-4</v>
      </c>
      <c r="CA16" s="5">
        <f t="shared" si="30"/>
        <v>0</v>
      </c>
      <c r="CB16" s="5">
        <f t="shared" si="31"/>
        <v>-1</v>
      </c>
      <c r="CC16" s="5">
        <f t="shared" si="32"/>
        <v>-1</v>
      </c>
      <c r="CD16" s="5">
        <f t="shared" si="33"/>
        <v>-1</v>
      </c>
      <c r="CE16" s="5">
        <f t="shared" si="34"/>
        <v>0</v>
      </c>
      <c r="CF16" s="5">
        <f t="shared" si="35"/>
        <v>0</v>
      </c>
      <c r="CG16" s="5">
        <f t="shared" si="36"/>
        <v>-1</v>
      </c>
      <c r="CH16" s="5">
        <f t="shared" si="37"/>
        <v>1</v>
      </c>
      <c r="CI16" s="5">
        <f t="shared" si="38"/>
        <v>2</v>
      </c>
      <c r="CJ16" s="5">
        <f t="shared" si="39"/>
        <v>0</v>
      </c>
      <c r="CK16" s="19">
        <f t="shared" si="40"/>
        <v>-4</v>
      </c>
      <c r="CL16" s="19"/>
      <c r="CM16" s="5"/>
      <c r="CN16" s="5">
        <f t="shared" si="41"/>
        <v>0</v>
      </c>
      <c r="CO16" s="5">
        <f t="shared" si="42"/>
        <v>2</v>
      </c>
      <c r="CP16" s="5">
        <f t="shared" si="43"/>
        <v>-4</v>
      </c>
      <c r="CQ16" s="5">
        <f t="shared" si="44"/>
        <v>3</v>
      </c>
      <c r="CR16" s="5">
        <f t="shared" si="45"/>
        <v>1</v>
      </c>
      <c r="CS16" s="5">
        <f t="shared" si="46"/>
        <v>4</v>
      </c>
      <c r="CT16" s="5">
        <f t="shared" si="47"/>
        <v>-6</v>
      </c>
      <c r="CU16" s="5">
        <f t="shared" si="48"/>
        <v>-3</v>
      </c>
      <c r="CV16" s="5">
        <f t="shared" si="49"/>
        <v>4</v>
      </c>
      <c r="CW16" s="5">
        <f t="shared" si="50"/>
        <v>-1</v>
      </c>
      <c r="CX16" s="5">
        <f t="shared" si="51"/>
        <v>0</v>
      </c>
      <c r="CY16" s="5">
        <f t="shared" si="52"/>
        <v>0</v>
      </c>
      <c r="CZ16" s="5">
        <f t="shared" si="53"/>
        <v>1</v>
      </c>
      <c r="DA16" s="5">
        <f t="shared" si="54"/>
        <v>0</v>
      </c>
      <c r="DB16" s="5">
        <f t="shared" si="55"/>
        <v>-1</v>
      </c>
      <c r="DC16" s="5">
        <f t="shared" si="56"/>
        <v>2</v>
      </c>
      <c r="DD16" s="5">
        <f t="shared" si="57"/>
        <v>1</v>
      </c>
      <c r="DE16" s="5">
        <f t="shared" si="58"/>
        <v>-2</v>
      </c>
      <c r="DF16" s="19"/>
      <c r="DG16" s="19"/>
      <c r="DH16" s="19"/>
      <c r="DI16" s="77"/>
      <c r="DJ16" s="121">
        <v>0</v>
      </c>
      <c r="DK16" s="121">
        <v>-2</v>
      </c>
      <c r="DL16" s="121">
        <v>-4</v>
      </c>
      <c r="DM16" s="121">
        <v>-1</v>
      </c>
      <c r="DN16" s="121" t="e">
        <v>#DIV/0!</v>
      </c>
      <c r="DO16" s="121">
        <v>4</v>
      </c>
      <c r="DP16" s="121">
        <v>-1.2</v>
      </c>
      <c r="DQ16" s="121">
        <v>3</v>
      </c>
      <c r="DR16" s="121">
        <v>-1</v>
      </c>
      <c r="DS16" s="121" t="e">
        <v>#DIV/0!</v>
      </c>
      <c r="DT16" s="121">
        <v>0</v>
      </c>
      <c r="DU16" s="121">
        <v>0</v>
      </c>
      <c r="DV16" s="121">
        <v>-1</v>
      </c>
      <c r="DW16" s="121" t="e">
        <v>#DIV/0!</v>
      </c>
      <c r="DX16" s="121" t="e">
        <v>#DIV/0!</v>
      </c>
      <c r="DY16" s="121">
        <v>-2</v>
      </c>
      <c r="DZ16" s="121">
        <v>1</v>
      </c>
      <c r="EA16" s="121"/>
      <c r="EB16" s="24"/>
      <c r="EC16" s="63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  <c r="ET16" s="77"/>
      <c r="EU16" s="77"/>
      <c r="EV16" s="77"/>
      <c r="EW16" s="24"/>
      <c r="EX16" s="19"/>
      <c r="EY16" s="77"/>
      <c r="EZ16" s="77"/>
      <c r="FA16" s="77"/>
      <c r="FB16" s="77"/>
      <c r="FC16" s="77"/>
      <c r="FD16" s="77"/>
      <c r="FE16" s="77"/>
      <c r="FF16" s="77"/>
      <c r="FG16" s="77"/>
      <c r="FH16" s="77"/>
      <c r="FI16" s="77"/>
      <c r="FJ16" s="77"/>
      <c r="FK16" s="77"/>
      <c r="FL16" s="77"/>
      <c r="FM16" s="77"/>
      <c r="FN16" s="77"/>
      <c r="FO16" s="77"/>
      <c r="FP16" s="77"/>
      <c r="FQ16" s="77"/>
      <c r="FR16" s="24"/>
      <c r="FS16" s="24"/>
      <c r="FT16" s="24"/>
      <c r="FU16" s="77"/>
      <c r="FV16" s="77"/>
      <c r="FW16" s="77"/>
      <c r="FX16" s="77"/>
      <c r="FY16" s="77"/>
      <c r="FZ16" s="77"/>
      <c r="GA16" s="77"/>
      <c r="GB16" s="77"/>
      <c r="GC16" s="77"/>
      <c r="GD16" s="77"/>
      <c r="GE16" s="77"/>
      <c r="GF16" s="77"/>
      <c r="GG16" s="77"/>
      <c r="GH16" s="77"/>
      <c r="GI16" s="77"/>
      <c r="GJ16" s="77"/>
      <c r="GK16" s="77"/>
      <c r="GL16" s="77"/>
      <c r="GM16" s="77"/>
      <c r="GN16" s="24"/>
      <c r="GO16" s="24">
        <v>7.8300000000000002E-3</v>
      </c>
      <c r="GP16" s="10">
        <f t="shared" si="59"/>
        <v>-7.8300000000000002E-3</v>
      </c>
      <c r="GQ16" s="10">
        <f t="shared" si="60"/>
        <v>-7.8300000000000002E-3</v>
      </c>
      <c r="GR16" s="10">
        <f t="shared" si="61"/>
        <v>7.8300000000000002E-3</v>
      </c>
      <c r="GS16" s="10">
        <f t="shared" si="62"/>
        <v>-2.349E-2</v>
      </c>
      <c r="GT16" s="10">
        <f t="shared" si="63"/>
        <v>0</v>
      </c>
      <c r="GU16" s="10">
        <f t="shared" si="64"/>
        <v>7.8300000000000002E-3</v>
      </c>
      <c r="GV16" s="10">
        <f t="shared" si="65"/>
        <v>3.9150000000000004E-2</v>
      </c>
      <c r="GW16" s="10">
        <f t="shared" si="66"/>
        <v>-7.8300000000000002E-3</v>
      </c>
      <c r="GX16" s="10">
        <f t="shared" si="67"/>
        <v>-3.1320000000000001E-2</v>
      </c>
      <c r="GY16" s="10">
        <f t="shared" si="68"/>
        <v>0</v>
      </c>
      <c r="GZ16" s="10">
        <f t="shared" si="69"/>
        <v>-7.8300000000000002E-3</v>
      </c>
      <c r="HA16" s="10">
        <f t="shared" si="70"/>
        <v>-7.8300000000000002E-3</v>
      </c>
      <c r="HB16" s="10">
        <f t="shared" si="71"/>
        <v>-7.8300000000000002E-3</v>
      </c>
      <c r="HC16" s="10">
        <f t="shared" si="72"/>
        <v>0</v>
      </c>
      <c r="HD16" s="10">
        <f t="shared" si="73"/>
        <v>0</v>
      </c>
      <c r="HE16" s="10">
        <f t="shared" si="74"/>
        <v>-7.8300000000000002E-3</v>
      </c>
      <c r="HF16" s="10">
        <f t="shared" si="75"/>
        <v>7.8300000000000002E-3</v>
      </c>
      <c r="HG16" s="10">
        <f t="shared" si="76"/>
        <v>1.566E-2</v>
      </c>
      <c r="HH16" s="10">
        <f t="shared" si="77"/>
        <v>0</v>
      </c>
      <c r="HI16" s="19">
        <f t="shared" si="78"/>
        <v>-3.1320000000000001E-2</v>
      </c>
      <c r="HJ16" s="115"/>
      <c r="HK16" s="115"/>
      <c r="HL16" s="115"/>
      <c r="HM16" s="115"/>
      <c r="HN16" s="115"/>
      <c r="HO16" s="115"/>
      <c r="HP16" s="115"/>
      <c r="HQ16" s="115"/>
      <c r="HR16" s="115"/>
      <c r="HS16" s="115"/>
      <c r="HT16" s="115"/>
      <c r="HU16" s="115"/>
      <c r="HV16" s="115"/>
      <c r="HW16" s="115"/>
      <c r="HX16" s="115"/>
      <c r="HY16" s="115"/>
      <c r="HZ16" s="115"/>
      <c r="IA16" s="115"/>
      <c r="IB16" s="115"/>
      <c r="IC16" s="22">
        <f t="shared" si="79"/>
        <v>7.8300000000000002E-3</v>
      </c>
      <c r="ID16" s="22"/>
      <c r="IE16" s="24">
        <f t="shared" si="80"/>
        <v>0</v>
      </c>
      <c r="IF16" s="24">
        <f t="shared" si="81"/>
        <v>-2.7531476160044727E-9</v>
      </c>
    </row>
    <row r="17" spans="1:240" x14ac:dyDescent="0.25">
      <c r="A17" s="163">
        <v>15</v>
      </c>
      <c r="B17" s="49"/>
      <c r="C17" s="43" t="s">
        <v>283</v>
      </c>
      <c r="D17" s="49" t="s">
        <v>183</v>
      </c>
      <c r="E17" s="82">
        <v>142</v>
      </c>
      <c r="F17" s="50" t="s">
        <v>26</v>
      </c>
      <c r="G17" s="17">
        <v>143</v>
      </c>
      <c r="H17" s="12">
        <v>181</v>
      </c>
      <c r="I17" s="12">
        <v>285</v>
      </c>
      <c r="J17" s="12">
        <v>366</v>
      </c>
      <c r="K17" s="12">
        <v>527</v>
      </c>
      <c r="L17" s="12">
        <v>703</v>
      </c>
      <c r="M17" s="12">
        <v>866</v>
      </c>
      <c r="N17" s="12">
        <v>1125</v>
      </c>
      <c r="O17" s="12">
        <v>1262</v>
      </c>
      <c r="P17" s="11">
        <v>1348</v>
      </c>
      <c r="Q17" s="11">
        <v>1389</v>
      </c>
      <c r="R17" s="12">
        <v>1421</v>
      </c>
      <c r="S17" s="11">
        <v>1392</v>
      </c>
      <c r="T17" s="11">
        <v>1325</v>
      </c>
      <c r="U17" s="11">
        <v>1289</v>
      </c>
      <c r="V17" s="98">
        <v>1226</v>
      </c>
      <c r="W17" s="98">
        <v>1217</v>
      </c>
      <c r="X17" s="98">
        <v>1159</v>
      </c>
      <c r="Y17" s="98">
        <v>1083</v>
      </c>
      <c r="Z17" s="97">
        <v>1039</v>
      </c>
      <c r="AA17" s="65"/>
      <c r="AB17" s="70">
        <f t="shared" si="0"/>
        <v>38</v>
      </c>
      <c r="AC17" s="12">
        <f t="shared" si="1"/>
        <v>104</v>
      </c>
      <c r="AD17" s="12">
        <f t="shared" si="2"/>
        <v>81</v>
      </c>
      <c r="AE17" s="12">
        <f t="shared" si="3"/>
        <v>161</v>
      </c>
      <c r="AF17" s="12">
        <f t="shared" si="4"/>
        <v>176</v>
      </c>
      <c r="AG17" s="12">
        <f t="shared" si="5"/>
        <v>163</v>
      </c>
      <c r="AH17" s="12">
        <f t="shared" si="6"/>
        <v>259</v>
      </c>
      <c r="AI17" s="12">
        <f t="shared" si="7"/>
        <v>137</v>
      </c>
      <c r="AJ17" s="12">
        <f t="shared" si="8"/>
        <v>86</v>
      </c>
      <c r="AK17" s="12">
        <f t="shared" si="9"/>
        <v>41</v>
      </c>
      <c r="AL17" s="12">
        <f t="shared" si="10"/>
        <v>32</v>
      </c>
      <c r="AM17" s="12">
        <f t="shared" si="11"/>
        <v>-29</v>
      </c>
      <c r="AN17" s="12">
        <f t="shared" si="12"/>
        <v>-67</v>
      </c>
      <c r="AO17" s="12">
        <f t="shared" si="13"/>
        <v>-36</v>
      </c>
      <c r="AP17" s="12">
        <f t="shared" si="14"/>
        <v>-63</v>
      </c>
      <c r="AQ17" s="12">
        <f t="shared" si="15"/>
        <v>-9</v>
      </c>
      <c r="AR17" s="12">
        <f t="shared" si="16"/>
        <v>-58</v>
      </c>
      <c r="AS17" s="12">
        <f t="shared" si="17"/>
        <v>-76</v>
      </c>
      <c r="AT17" s="12">
        <f t="shared" si="18"/>
        <v>-44</v>
      </c>
      <c r="AU17" s="79">
        <f t="shared" si="19"/>
        <v>896</v>
      </c>
      <c r="AV17" s="63"/>
      <c r="AW17" s="17">
        <v>10</v>
      </c>
      <c r="AX17" s="12">
        <v>17</v>
      </c>
      <c r="AY17" s="12">
        <v>35</v>
      </c>
      <c r="AZ17" s="12">
        <v>35</v>
      </c>
      <c r="BA17" s="12">
        <v>47</v>
      </c>
      <c r="BB17" s="12">
        <v>52</v>
      </c>
      <c r="BC17" s="12">
        <v>86</v>
      </c>
      <c r="BD17" s="12">
        <v>125</v>
      </c>
      <c r="BE17" s="12">
        <v>141</v>
      </c>
      <c r="BF17" s="11">
        <v>181</v>
      </c>
      <c r="BG17" s="11">
        <v>181</v>
      </c>
      <c r="BH17" s="11">
        <v>231</v>
      </c>
      <c r="BI17" s="11">
        <v>160</v>
      </c>
      <c r="BJ17" s="11">
        <v>133</v>
      </c>
      <c r="BK17" s="11">
        <v>139</v>
      </c>
      <c r="BL17" s="11">
        <v>73</v>
      </c>
      <c r="BM17" s="12">
        <v>117</v>
      </c>
      <c r="BN17" s="12">
        <v>124</v>
      </c>
      <c r="BO17" s="23">
        <v>120.5</v>
      </c>
      <c r="BP17" s="19">
        <f t="shared" si="20"/>
        <v>2007.5</v>
      </c>
      <c r="BQ17" s="27"/>
      <c r="BR17" s="5">
        <f t="shared" si="21"/>
        <v>48</v>
      </c>
      <c r="BS17" s="5">
        <f t="shared" si="22"/>
        <v>121</v>
      </c>
      <c r="BT17" s="5">
        <f t="shared" si="23"/>
        <v>116</v>
      </c>
      <c r="BU17" s="5">
        <f t="shared" si="24"/>
        <v>196</v>
      </c>
      <c r="BV17" s="5">
        <f t="shared" si="25"/>
        <v>223</v>
      </c>
      <c r="BW17" s="5">
        <f t="shared" si="26"/>
        <v>215</v>
      </c>
      <c r="BX17" s="5">
        <f t="shared" si="27"/>
        <v>345</v>
      </c>
      <c r="BY17" s="5">
        <f t="shared" si="28"/>
        <v>262</v>
      </c>
      <c r="BZ17" s="5">
        <f t="shared" si="29"/>
        <v>227</v>
      </c>
      <c r="CA17" s="5">
        <f t="shared" si="30"/>
        <v>222</v>
      </c>
      <c r="CB17" s="5">
        <f t="shared" si="31"/>
        <v>213</v>
      </c>
      <c r="CC17" s="5">
        <f t="shared" si="32"/>
        <v>202</v>
      </c>
      <c r="CD17" s="5">
        <f t="shared" si="33"/>
        <v>93</v>
      </c>
      <c r="CE17" s="5">
        <f t="shared" si="34"/>
        <v>97</v>
      </c>
      <c r="CF17" s="5">
        <f t="shared" si="35"/>
        <v>76</v>
      </c>
      <c r="CG17" s="5">
        <f t="shared" si="36"/>
        <v>64</v>
      </c>
      <c r="CH17" s="5">
        <f t="shared" si="37"/>
        <v>59</v>
      </c>
      <c r="CI17" s="5">
        <f t="shared" si="38"/>
        <v>48</v>
      </c>
      <c r="CJ17" s="5">
        <f t="shared" si="39"/>
        <v>76.5</v>
      </c>
      <c r="CK17" s="19">
        <f t="shared" si="40"/>
        <v>2903.5</v>
      </c>
      <c r="CL17" s="19"/>
      <c r="CM17" s="5"/>
      <c r="CN17" s="5">
        <f t="shared" si="41"/>
        <v>73</v>
      </c>
      <c r="CO17" s="5">
        <f t="shared" si="42"/>
        <v>-5</v>
      </c>
      <c r="CP17" s="5">
        <f t="shared" si="43"/>
        <v>80</v>
      </c>
      <c r="CQ17" s="5">
        <f t="shared" si="44"/>
        <v>27</v>
      </c>
      <c r="CR17" s="5">
        <f t="shared" si="45"/>
        <v>-8</v>
      </c>
      <c r="CS17" s="5">
        <f t="shared" si="46"/>
        <v>130</v>
      </c>
      <c r="CT17" s="5">
        <f t="shared" si="47"/>
        <v>-83</v>
      </c>
      <c r="CU17" s="5">
        <f t="shared" si="48"/>
        <v>-35</v>
      </c>
      <c r="CV17" s="5">
        <f t="shared" si="49"/>
        <v>-5</v>
      </c>
      <c r="CW17" s="5">
        <f t="shared" si="50"/>
        <v>-9</v>
      </c>
      <c r="CX17" s="5">
        <f t="shared" si="51"/>
        <v>-11</v>
      </c>
      <c r="CY17" s="5">
        <f t="shared" si="52"/>
        <v>-109</v>
      </c>
      <c r="CZ17" s="5">
        <f t="shared" si="53"/>
        <v>4</v>
      </c>
      <c r="DA17" s="5">
        <f t="shared" si="54"/>
        <v>-21</v>
      </c>
      <c r="DB17" s="5">
        <f t="shared" si="55"/>
        <v>-12</v>
      </c>
      <c r="DC17" s="5">
        <f t="shared" si="56"/>
        <v>-5</v>
      </c>
      <c r="DD17" s="5">
        <f t="shared" si="57"/>
        <v>-11</v>
      </c>
      <c r="DE17" s="5">
        <f t="shared" si="58"/>
        <v>28.5</v>
      </c>
      <c r="DF17" s="19"/>
      <c r="DG17" s="19"/>
      <c r="DH17" s="19"/>
      <c r="DI17" s="77"/>
      <c r="DJ17" s="121">
        <v>1.5208333333333333</v>
      </c>
      <c r="DK17" s="121">
        <v>-4.1322314049586778E-2</v>
      </c>
      <c r="DL17" s="121">
        <v>0.68965517241379315</v>
      </c>
      <c r="DM17" s="121">
        <v>0.13775510204081631</v>
      </c>
      <c r="DN17" s="121">
        <v>-3.5874439461883408E-2</v>
      </c>
      <c r="DO17" s="121">
        <v>0.60465116279069764</v>
      </c>
      <c r="DP17" s="121">
        <v>-0.24057971014492754</v>
      </c>
      <c r="DQ17" s="121">
        <v>-0.13358778625954199</v>
      </c>
      <c r="DR17" s="121">
        <v>-2.2026431718061675E-2</v>
      </c>
      <c r="DS17" s="121">
        <v>-4.0540540540540543E-2</v>
      </c>
      <c r="DT17" s="121">
        <v>-5.1643192488262914E-2</v>
      </c>
      <c r="DU17" s="121">
        <v>-0.53960396039603964</v>
      </c>
      <c r="DV17" s="121">
        <v>4.3010752688172046E-2</v>
      </c>
      <c r="DW17" s="121">
        <v>-0.21649484536082475</v>
      </c>
      <c r="DX17" s="121">
        <v>-0.15789473684210525</v>
      </c>
      <c r="DY17" s="121">
        <v>-7.8125E-2</v>
      </c>
      <c r="DZ17" s="121">
        <v>-0.1864406779661017</v>
      </c>
      <c r="EA17" s="121"/>
      <c r="EB17" s="24"/>
      <c r="EC17" s="65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  <c r="ET17" s="77"/>
      <c r="EU17" s="77"/>
      <c r="EV17" s="77"/>
      <c r="EW17" s="24"/>
      <c r="EX17" s="27"/>
      <c r="EY17" s="77"/>
      <c r="EZ17" s="77"/>
      <c r="FA17" s="77"/>
      <c r="FB17" s="77"/>
      <c r="FC17" s="77"/>
      <c r="FD17" s="77"/>
      <c r="FE17" s="77"/>
      <c r="FF17" s="77"/>
      <c r="FG17" s="77"/>
      <c r="FH17" s="77"/>
      <c r="FI17" s="77"/>
      <c r="FJ17" s="77"/>
      <c r="FK17" s="77"/>
      <c r="FL17" s="77"/>
      <c r="FM17" s="77"/>
      <c r="FN17" s="77"/>
      <c r="FO17" s="77"/>
      <c r="FP17" s="77"/>
      <c r="FQ17" s="77"/>
      <c r="FR17" s="24"/>
      <c r="FS17" s="24"/>
      <c r="FT17" s="24"/>
      <c r="FU17" s="77"/>
      <c r="FV17" s="77"/>
      <c r="FW17" s="77"/>
      <c r="FX17" s="77"/>
      <c r="FY17" s="77"/>
      <c r="FZ17" s="77"/>
      <c r="GA17" s="77"/>
      <c r="GB17" s="77"/>
      <c r="GC17" s="77"/>
      <c r="GD17" s="77"/>
      <c r="GE17" s="77"/>
      <c r="GF17" s="77"/>
      <c r="GG17" s="77"/>
      <c r="GH17" s="77"/>
      <c r="GI17" s="77"/>
      <c r="GJ17" s="77"/>
      <c r="GK17" s="77"/>
      <c r="GL17" s="77"/>
      <c r="GM17" s="77"/>
      <c r="GN17" s="24"/>
      <c r="GO17" s="24">
        <v>1.74E-3</v>
      </c>
      <c r="GP17" s="10">
        <f t="shared" si="59"/>
        <v>8.3519999999999997E-2</v>
      </c>
      <c r="GQ17" s="10">
        <f t="shared" si="60"/>
        <v>0.21054</v>
      </c>
      <c r="GR17" s="10">
        <f t="shared" si="61"/>
        <v>0.20183999999999999</v>
      </c>
      <c r="GS17" s="10">
        <f t="shared" si="62"/>
        <v>0.34104000000000001</v>
      </c>
      <c r="GT17" s="10">
        <f t="shared" si="63"/>
        <v>0.38801999999999998</v>
      </c>
      <c r="GU17" s="10">
        <f t="shared" si="64"/>
        <v>0.37409999999999999</v>
      </c>
      <c r="GV17" s="10">
        <f t="shared" si="65"/>
        <v>0.60030000000000006</v>
      </c>
      <c r="GW17" s="10">
        <f t="shared" si="66"/>
        <v>0.45588000000000001</v>
      </c>
      <c r="GX17" s="10">
        <f t="shared" si="67"/>
        <v>0.39498</v>
      </c>
      <c r="GY17" s="10">
        <f t="shared" si="68"/>
        <v>0.38628000000000001</v>
      </c>
      <c r="GZ17" s="10">
        <f t="shared" si="69"/>
        <v>0.37062</v>
      </c>
      <c r="HA17" s="10">
        <f t="shared" si="70"/>
        <v>0.35148000000000001</v>
      </c>
      <c r="HB17" s="10">
        <f t="shared" si="71"/>
        <v>0.16181999999999999</v>
      </c>
      <c r="HC17" s="10">
        <f t="shared" si="72"/>
        <v>0.16878000000000001</v>
      </c>
      <c r="HD17" s="10">
        <f t="shared" si="73"/>
        <v>0.13224</v>
      </c>
      <c r="HE17" s="10">
        <f t="shared" si="74"/>
        <v>0.11136</v>
      </c>
      <c r="HF17" s="10">
        <f t="shared" si="75"/>
        <v>0.10266</v>
      </c>
      <c r="HG17" s="10">
        <f t="shared" si="76"/>
        <v>8.3519999999999997E-2</v>
      </c>
      <c r="HH17" s="10">
        <f t="shared" si="77"/>
        <v>0.13311000000000001</v>
      </c>
      <c r="HI17" s="19">
        <f t="shared" si="78"/>
        <v>5.0520899999999997</v>
      </c>
      <c r="HJ17" s="115"/>
      <c r="HK17" s="115"/>
      <c r="HL17" s="115"/>
      <c r="HM17" s="115"/>
      <c r="HN17" s="115"/>
      <c r="HO17" s="115"/>
      <c r="HP17" s="115"/>
      <c r="HQ17" s="115"/>
      <c r="HR17" s="115"/>
      <c r="HS17" s="115"/>
      <c r="HT17" s="115"/>
      <c r="HU17" s="115"/>
      <c r="HV17" s="115"/>
      <c r="HW17" s="115"/>
      <c r="HX17" s="115"/>
      <c r="HY17" s="115"/>
      <c r="HZ17" s="115"/>
      <c r="IA17" s="115"/>
      <c r="IB17" s="115"/>
      <c r="IC17" s="22">
        <f t="shared" si="79"/>
        <v>1.74E-3</v>
      </c>
      <c r="ID17" s="22"/>
      <c r="IE17" s="24">
        <f t="shared" si="80"/>
        <v>1.1700877368019009E-8</v>
      </c>
      <c r="IF17" s="24">
        <f t="shared" si="81"/>
        <v>4.4409800572605475E-7</v>
      </c>
    </row>
    <row r="18" spans="1:240" x14ac:dyDescent="0.25">
      <c r="A18" s="163">
        <v>16</v>
      </c>
      <c r="B18" s="43"/>
      <c r="C18" s="43" t="s">
        <v>281</v>
      </c>
      <c r="D18" s="43" t="s">
        <v>188</v>
      </c>
      <c r="E18" s="82">
        <v>430</v>
      </c>
      <c r="F18" s="52" t="s">
        <v>115</v>
      </c>
      <c r="G18" s="17">
        <v>1</v>
      </c>
      <c r="H18" s="12">
        <v>1</v>
      </c>
      <c r="I18" s="12">
        <v>1</v>
      </c>
      <c r="J18" s="12">
        <v>2</v>
      </c>
      <c r="K18" s="12">
        <v>2</v>
      </c>
      <c r="L18" s="12">
        <v>4</v>
      </c>
      <c r="M18" s="12">
        <v>4</v>
      </c>
      <c r="N18" s="12">
        <v>4</v>
      </c>
      <c r="O18" s="12">
        <v>0</v>
      </c>
      <c r="P18" s="11">
        <v>4</v>
      </c>
      <c r="Q18" s="11">
        <v>5</v>
      </c>
      <c r="R18" s="12">
        <v>4</v>
      </c>
      <c r="S18" s="11">
        <v>4</v>
      </c>
      <c r="T18" s="12">
        <v>3</v>
      </c>
      <c r="U18" s="12">
        <v>3</v>
      </c>
      <c r="V18" s="97">
        <v>3</v>
      </c>
      <c r="W18" s="97">
        <v>5</v>
      </c>
      <c r="X18" s="97">
        <v>4</v>
      </c>
      <c r="Y18" s="97">
        <v>4</v>
      </c>
      <c r="Z18" s="98">
        <v>4</v>
      </c>
      <c r="AA18" s="66"/>
      <c r="AB18" s="72">
        <f t="shared" si="0"/>
        <v>0</v>
      </c>
      <c r="AC18" s="11">
        <f t="shared" si="1"/>
        <v>0</v>
      </c>
      <c r="AD18" s="11">
        <f t="shared" si="2"/>
        <v>1</v>
      </c>
      <c r="AE18" s="11">
        <f t="shared" si="3"/>
        <v>0</v>
      </c>
      <c r="AF18" s="11">
        <f t="shared" si="4"/>
        <v>2</v>
      </c>
      <c r="AG18" s="11">
        <f t="shared" si="5"/>
        <v>0</v>
      </c>
      <c r="AH18" s="11">
        <f t="shared" si="6"/>
        <v>0</v>
      </c>
      <c r="AI18" s="11">
        <f t="shared" si="7"/>
        <v>-4</v>
      </c>
      <c r="AJ18" s="11">
        <f t="shared" si="8"/>
        <v>4</v>
      </c>
      <c r="AK18" s="11">
        <f t="shared" si="9"/>
        <v>1</v>
      </c>
      <c r="AL18" s="11">
        <f t="shared" si="10"/>
        <v>-1</v>
      </c>
      <c r="AM18" s="11">
        <f t="shared" si="11"/>
        <v>0</v>
      </c>
      <c r="AN18" s="11">
        <f t="shared" si="12"/>
        <v>-1</v>
      </c>
      <c r="AO18" s="11">
        <f t="shared" si="13"/>
        <v>0</v>
      </c>
      <c r="AP18" s="11">
        <f t="shared" si="14"/>
        <v>0</v>
      </c>
      <c r="AQ18" s="11">
        <f t="shared" si="15"/>
        <v>2</v>
      </c>
      <c r="AR18" s="11">
        <f t="shared" si="16"/>
        <v>-1</v>
      </c>
      <c r="AS18" s="11">
        <f t="shared" si="17"/>
        <v>0</v>
      </c>
      <c r="AT18" s="11">
        <f t="shared" si="18"/>
        <v>0</v>
      </c>
      <c r="AU18" s="78">
        <f t="shared" si="19"/>
        <v>3</v>
      </c>
      <c r="AV18" s="65"/>
      <c r="AW18" s="17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1">
        <v>0</v>
      </c>
      <c r="BH18" s="11">
        <v>0</v>
      </c>
      <c r="BI18" s="11">
        <v>1</v>
      </c>
      <c r="BJ18" s="11">
        <v>0</v>
      </c>
      <c r="BK18" s="11">
        <v>0</v>
      </c>
      <c r="BL18" s="11">
        <v>0</v>
      </c>
      <c r="BM18" s="11"/>
      <c r="BN18" s="11"/>
      <c r="BO18" s="8"/>
      <c r="BP18" s="27">
        <f t="shared" si="20"/>
        <v>1</v>
      </c>
      <c r="BQ18" s="27"/>
      <c r="BR18" s="5">
        <f t="shared" si="21"/>
        <v>0</v>
      </c>
      <c r="BS18" s="5">
        <f t="shared" si="22"/>
        <v>0</v>
      </c>
      <c r="BT18" s="5">
        <f t="shared" si="23"/>
        <v>1</v>
      </c>
      <c r="BU18" s="5">
        <f t="shared" si="24"/>
        <v>0</v>
      </c>
      <c r="BV18" s="5">
        <f t="shared" si="25"/>
        <v>2</v>
      </c>
      <c r="BW18" s="5">
        <f t="shared" si="26"/>
        <v>0</v>
      </c>
      <c r="BX18" s="5">
        <f t="shared" si="27"/>
        <v>0</v>
      </c>
      <c r="BY18" s="5">
        <f t="shared" si="28"/>
        <v>-4</v>
      </c>
      <c r="BZ18" s="5">
        <f t="shared" si="29"/>
        <v>4</v>
      </c>
      <c r="CA18" s="5">
        <f t="shared" si="30"/>
        <v>1</v>
      </c>
      <c r="CB18" s="5">
        <f t="shared" si="31"/>
        <v>-1</v>
      </c>
      <c r="CC18" s="5">
        <f t="shared" si="32"/>
        <v>0</v>
      </c>
      <c r="CD18" s="5">
        <f t="shared" si="33"/>
        <v>0</v>
      </c>
      <c r="CE18" s="5">
        <f t="shared" si="34"/>
        <v>0</v>
      </c>
      <c r="CF18" s="5">
        <f t="shared" si="35"/>
        <v>0</v>
      </c>
      <c r="CG18" s="5">
        <f t="shared" si="36"/>
        <v>2</v>
      </c>
      <c r="CH18" s="5">
        <f t="shared" si="37"/>
        <v>-1</v>
      </c>
      <c r="CI18" s="5">
        <f t="shared" si="38"/>
        <v>0</v>
      </c>
      <c r="CJ18" s="5">
        <f t="shared" si="39"/>
        <v>0</v>
      </c>
      <c r="CK18" s="19">
        <f t="shared" si="40"/>
        <v>4</v>
      </c>
      <c r="CL18" s="19"/>
      <c r="CM18" s="5"/>
      <c r="CN18" s="5">
        <f t="shared" si="41"/>
        <v>0</v>
      </c>
      <c r="CO18" s="5">
        <f t="shared" si="42"/>
        <v>1</v>
      </c>
      <c r="CP18" s="5">
        <f t="shared" si="43"/>
        <v>-1</v>
      </c>
      <c r="CQ18" s="5">
        <f t="shared" si="44"/>
        <v>2</v>
      </c>
      <c r="CR18" s="5">
        <f t="shared" si="45"/>
        <v>-2</v>
      </c>
      <c r="CS18" s="5">
        <f t="shared" si="46"/>
        <v>0</v>
      </c>
      <c r="CT18" s="5">
        <f t="shared" si="47"/>
        <v>-4</v>
      </c>
      <c r="CU18" s="5">
        <f t="shared" si="48"/>
        <v>8</v>
      </c>
      <c r="CV18" s="5">
        <f t="shared" si="49"/>
        <v>-3</v>
      </c>
      <c r="CW18" s="5">
        <f t="shared" si="50"/>
        <v>-2</v>
      </c>
      <c r="CX18" s="5">
        <f t="shared" si="51"/>
        <v>1</v>
      </c>
      <c r="CY18" s="5">
        <f t="shared" si="52"/>
        <v>0</v>
      </c>
      <c r="CZ18" s="5">
        <f t="shared" si="53"/>
        <v>0</v>
      </c>
      <c r="DA18" s="5">
        <f t="shared" si="54"/>
        <v>0</v>
      </c>
      <c r="DB18" s="5">
        <f t="shared" si="55"/>
        <v>2</v>
      </c>
      <c r="DC18" s="5">
        <f t="shared" si="56"/>
        <v>-3</v>
      </c>
      <c r="DD18" s="5">
        <f t="shared" si="57"/>
        <v>1</v>
      </c>
      <c r="DE18" s="5">
        <f t="shared" si="58"/>
        <v>0</v>
      </c>
      <c r="DF18" s="19"/>
      <c r="DG18" s="19"/>
      <c r="DH18" s="19"/>
      <c r="DI18" s="77"/>
      <c r="DJ18" s="121" t="e">
        <v>#DIV/0!</v>
      </c>
      <c r="DK18" s="121" t="e">
        <v>#DIV/0!</v>
      </c>
      <c r="DL18" s="121">
        <v>-1</v>
      </c>
      <c r="DM18" s="121" t="e">
        <v>#DIV/0!</v>
      </c>
      <c r="DN18" s="121">
        <v>-1</v>
      </c>
      <c r="DO18" s="121" t="e">
        <v>#DIV/0!</v>
      </c>
      <c r="DP18" s="121" t="e">
        <v>#DIV/0!</v>
      </c>
      <c r="DQ18" s="121">
        <v>-2</v>
      </c>
      <c r="DR18" s="121">
        <v>-0.75</v>
      </c>
      <c r="DS18" s="121">
        <v>-2</v>
      </c>
      <c r="DT18" s="121">
        <v>-1</v>
      </c>
      <c r="DU18" s="121" t="e">
        <v>#DIV/0!</v>
      </c>
      <c r="DV18" s="121" t="e">
        <v>#DIV/0!</v>
      </c>
      <c r="DW18" s="121" t="e">
        <v>#DIV/0!</v>
      </c>
      <c r="DX18" s="121" t="e">
        <v>#DIV/0!</v>
      </c>
      <c r="DY18" s="121">
        <v>-1.5</v>
      </c>
      <c r="DZ18" s="121">
        <v>-1</v>
      </c>
      <c r="EA18" s="121"/>
      <c r="EB18" s="24"/>
      <c r="EC18" s="65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  <c r="EQ18" s="77"/>
      <c r="ER18" s="77"/>
      <c r="ES18" s="77"/>
      <c r="ET18" s="77"/>
      <c r="EU18" s="77"/>
      <c r="EV18" s="77"/>
      <c r="EW18" s="24"/>
      <c r="EX18" s="27"/>
      <c r="EY18" s="77"/>
      <c r="EZ18" s="77"/>
      <c r="FA18" s="77"/>
      <c r="FB18" s="77"/>
      <c r="FC18" s="77"/>
      <c r="FD18" s="77"/>
      <c r="FE18" s="77"/>
      <c r="FF18" s="77"/>
      <c r="FG18" s="77"/>
      <c r="FH18" s="77"/>
      <c r="FI18" s="77"/>
      <c r="FJ18" s="77"/>
      <c r="FK18" s="77"/>
      <c r="FL18" s="77"/>
      <c r="FM18" s="77"/>
      <c r="FN18" s="77"/>
      <c r="FO18" s="77"/>
      <c r="FP18" s="77"/>
      <c r="FQ18" s="77"/>
      <c r="FR18" s="24"/>
      <c r="FS18" s="24"/>
      <c r="FT18" s="24"/>
      <c r="FU18" s="77"/>
      <c r="FV18" s="77"/>
      <c r="FW18" s="77"/>
      <c r="FX18" s="77"/>
      <c r="FY18" s="77"/>
      <c r="FZ18" s="77"/>
      <c r="GA18" s="77"/>
      <c r="GB18" s="77"/>
      <c r="GC18" s="77"/>
      <c r="GD18" s="77"/>
      <c r="GE18" s="77"/>
      <c r="GF18" s="77"/>
      <c r="GG18" s="77"/>
      <c r="GH18" s="77"/>
      <c r="GI18" s="77"/>
      <c r="GJ18" s="77"/>
      <c r="GK18" s="77"/>
      <c r="GL18" s="77"/>
      <c r="GM18" s="77"/>
      <c r="GN18" s="24"/>
      <c r="GO18" s="24">
        <v>8.7000000000000001E-4</v>
      </c>
      <c r="GP18" s="10">
        <f t="shared" si="59"/>
        <v>0</v>
      </c>
      <c r="GQ18" s="10">
        <f t="shared" si="60"/>
        <v>0</v>
      </c>
      <c r="GR18" s="10">
        <f t="shared" si="61"/>
        <v>8.7000000000000001E-4</v>
      </c>
      <c r="GS18" s="10">
        <f t="shared" si="62"/>
        <v>0</v>
      </c>
      <c r="GT18" s="10">
        <f t="shared" si="63"/>
        <v>1.74E-3</v>
      </c>
      <c r="GU18" s="10">
        <f t="shared" si="64"/>
        <v>0</v>
      </c>
      <c r="GV18" s="10">
        <f t="shared" si="65"/>
        <v>0</v>
      </c>
      <c r="GW18" s="10">
        <f t="shared" si="66"/>
        <v>-3.48E-3</v>
      </c>
      <c r="GX18" s="10">
        <f t="shared" si="67"/>
        <v>3.48E-3</v>
      </c>
      <c r="GY18" s="10">
        <f t="shared" si="68"/>
        <v>8.7000000000000001E-4</v>
      </c>
      <c r="GZ18" s="10">
        <f t="shared" si="69"/>
        <v>-8.7000000000000001E-4</v>
      </c>
      <c r="HA18" s="10">
        <f t="shared" si="70"/>
        <v>0</v>
      </c>
      <c r="HB18" s="10">
        <f t="shared" si="71"/>
        <v>0</v>
      </c>
      <c r="HC18" s="10">
        <f t="shared" si="72"/>
        <v>0</v>
      </c>
      <c r="HD18" s="10">
        <f t="shared" si="73"/>
        <v>0</v>
      </c>
      <c r="HE18" s="10">
        <f t="shared" si="74"/>
        <v>1.74E-3</v>
      </c>
      <c r="HF18" s="10">
        <f t="shared" si="75"/>
        <v>-8.7000000000000001E-4</v>
      </c>
      <c r="HG18" s="10">
        <f t="shared" si="76"/>
        <v>0</v>
      </c>
      <c r="HH18" s="10">
        <f t="shared" si="77"/>
        <v>0</v>
      </c>
      <c r="HI18" s="19">
        <f t="shared" si="78"/>
        <v>3.48E-3</v>
      </c>
      <c r="HJ18" s="115"/>
      <c r="HK18" s="115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5"/>
      <c r="HX18" s="115"/>
      <c r="HY18" s="115"/>
      <c r="HZ18" s="115"/>
      <c r="IA18" s="115"/>
      <c r="IB18" s="115"/>
      <c r="IC18" s="22">
        <f t="shared" si="79"/>
        <v>8.7000000000000001E-4</v>
      </c>
      <c r="ID18" s="22"/>
      <c r="IE18" s="24">
        <f t="shared" si="80"/>
        <v>0</v>
      </c>
      <c r="IF18" s="24">
        <f t="shared" si="81"/>
        <v>3.059052906671636E-10</v>
      </c>
    </row>
    <row r="19" spans="1:240" x14ac:dyDescent="0.25">
      <c r="A19" s="163">
        <v>17</v>
      </c>
      <c r="B19" s="49"/>
      <c r="C19" s="49" t="s">
        <v>282</v>
      </c>
      <c r="D19" s="49" t="s">
        <v>186</v>
      </c>
      <c r="E19" s="82">
        <v>310</v>
      </c>
      <c r="F19" s="53" t="s">
        <v>55</v>
      </c>
      <c r="G19" s="17">
        <v>239</v>
      </c>
      <c r="H19" s="12">
        <v>255</v>
      </c>
      <c r="I19" s="12">
        <v>253</v>
      </c>
      <c r="J19" s="12">
        <v>290</v>
      </c>
      <c r="K19" s="12">
        <v>291</v>
      </c>
      <c r="L19" s="12">
        <v>340</v>
      </c>
      <c r="M19" s="12">
        <v>348</v>
      </c>
      <c r="N19" s="12">
        <v>372</v>
      </c>
      <c r="O19" s="12">
        <v>406</v>
      </c>
      <c r="P19" s="11">
        <v>458</v>
      </c>
      <c r="Q19" s="12">
        <v>461</v>
      </c>
      <c r="R19" s="12">
        <v>512</v>
      </c>
      <c r="S19" s="12">
        <v>606</v>
      </c>
      <c r="T19" s="11">
        <v>683</v>
      </c>
      <c r="U19" s="11">
        <v>715</v>
      </c>
      <c r="V19" s="98">
        <v>725</v>
      </c>
      <c r="W19" s="98">
        <v>776</v>
      </c>
      <c r="X19" s="98">
        <v>790</v>
      </c>
      <c r="Y19" s="98">
        <v>802</v>
      </c>
      <c r="Z19" s="97">
        <v>831</v>
      </c>
      <c r="AA19" s="65"/>
      <c r="AB19" s="72">
        <f t="shared" si="0"/>
        <v>16</v>
      </c>
      <c r="AC19" s="11">
        <f t="shared" si="1"/>
        <v>-2</v>
      </c>
      <c r="AD19" s="11">
        <f t="shared" si="2"/>
        <v>37</v>
      </c>
      <c r="AE19" s="11">
        <f t="shared" si="3"/>
        <v>1</v>
      </c>
      <c r="AF19" s="11">
        <f t="shared" si="4"/>
        <v>49</v>
      </c>
      <c r="AG19" s="11">
        <f t="shared" si="5"/>
        <v>8</v>
      </c>
      <c r="AH19" s="11">
        <f t="shared" si="6"/>
        <v>24</v>
      </c>
      <c r="AI19" s="11">
        <f t="shared" si="7"/>
        <v>34</v>
      </c>
      <c r="AJ19" s="11">
        <f t="shared" si="8"/>
        <v>52</v>
      </c>
      <c r="AK19" s="11">
        <f t="shared" si="9"/>
        <v>3</v>
      </c>
      <c r="AL19" s="11">
        <f t="shared" si="10"/>
        <v>51</v>
      </c>
      <c r="AM19" s="11">
        <f t="shared" si="11"/>
        <v>94</v>
      </c>
      <c r="AN19" s="11">
        <f t="shared" si="12"/>
        <v>77</v>
      </c>
      <c r="AO19" s="11">
        <f t="shared" si="13"/>
        <v>32</v>
      </c>
      <c r="AP19" s="11">
        <f t="shared" si="14"/>
        <v>10</v>
      </c>
      <c r="AQ19" s="11">
        <f t="shared" si="15"/>
        <v>51</v>
      </c>
      <c r="AR19" s="11">
        <f t="shared" si="16"/>
        <v>14</v>
      </c>
      <c r="AS19" s="11">
        <f t="shared" si="17"/>
        <v>12</v>
      </c>
      <c r="AT19" s="11">
        <f t="shared" si="18"/>
        <v>29</v>
      </c>
      <c r="AU19" s="78">
        <f t="shared" si="19"/>
        <v>592</v>
      </c>
      <c r="AV19" s="65"/>
      <c r="AW19" s="17">
        <v>14</v>
      </c>
      <c r="AX19" s="12">
        <v>24</v>
      </c>
      <c r="AY19" s="12">
        <v>16</v>
      </c>
      <c r="AZ19" s="12">
        <v>35</v>
      </c>
      <c r="BA19" s="12">
        <v>20</v>
      </c>
      <c r="BB19" s="12">
        <v>19</v>
      </c>
      <c r="BC19" s="12">
        <v>34</v>
      </c>
      <c r="BD19" s="12">
        <v>23</v>
      </c>
      <c r="BE19" s="12">
        <v>26</v>
      </c>
      <c r="BF19" s="11">
        <v>37</v>
      </c>
      <c r="BG19" s="11">
        <v>25</v>
      </c>
      <c r="BH19" s="11">
        <v>26</v>
      </c>
      <c r="BI19" s="11">
        <v>36</v>
      </c>
      <c r="BJ19" s="11">
        <v>58</v>
      </c>
      <c r="BK19" s="11">
        <v>49</v>
      </c>
      <c r="BL19" s="11">
        <v>20</v>
      </c>
      <c r="BM19" s="12">
        <v>45</v>
      </c>
      <c r="BN19" s="12">
        <v>47</v>
      </c>
      <c r="BO19" s="23">
        <v>46</v>
      </c>
      <c r="BP19" s="27">
        <f t="shared" si="20"/>
        <v>600</v>
      </c>
      <c r="BQ19" s="27"/>
      <c r="BR19" s="5">
        <f t="shared" si="21"/>
        <v>30</v>
      </c>
      <c r="BS19" s="5">
        <f t="shared" si="22"/>
        <v>22</v>
      </c>
      <c r="BT19" s="5">
        <f t="shared" si="23"/>
        <v>53</v>
      </c>
      <c r="BU19" s="5">
        <f t="shared" si="24"/>
        <v>36</v>
      </c>
      <c r="BV19" s="5">
        <f t="shared" si="25"/>
        <v>69</v>
      </c>
      <c r="BW19" s="5">
        <f t="shared" si="26"/>
        <v>27</v>
      </c>
      <c r="BX19" s="5">
        <f t="shared" si="27"/>
        <v>58</v>
      </c>
      <c r="BY19" s="5">
        <f t="shared" si="28"/>
        <v>57</v>
      </c>
      <c r="BZ19" s="5">
        <f t="shared" si="29"/>
        <v>78</v>
      </c>
      <c r="CA19" s="5">
        <f t="shared" si="30"/>
        <v>40</v>
      </c>
      <c r="CB19" s="5">
        <f t="shared" si="31"/>
        <v>76</v>
      </c>
      <c r="CC19" s="5">
        <f t="shared" si="32"/>
        <v>120</v>
      </c>
      <c r="CD19" s="5">
        <f t="shared" si="33"/>
        <v>113</v>
      </c>
      <c r="CE19" s="5">
        <f t="shared" si="34"/>
        <v>90</v>
      </c>
      <c r="CF19" s="5">
        <f t="shared" si="35"/>
        <v>59</v>
      </c>
      <c r="CG19" s="5">
        <f t="shared" si="36"/>
        <v>71</v>
      </c>
      <c r="CH19" s="5">
        <f t="shared" si="37"/>
        <v>59</v>
      </c>
      <c r="CI19" s="5">
        <f t="shared" si="38"/>
        <v>59</v>
      </c>
      <c r="CJ19" s="5">
        <f t="shared" si="39"/>
        <v>75</v>
      </c>
      <c r="CK19" s="19">
        <f t="shared" si="40"/>
        <v>1192</v>
      </c>
      <c r="CL19" s="19"/>
      <c r="CM19" s="5"/>
      <c r="CN19" s="5">
        <f t="shared" si="41"/>
        <v>-8</v>
      </c>
      <c r="CO19" s="5">
        <f t="shared" si="42"/>
        <v>31</v>
      </c>
      <c r="CP19" s="5">
        <f t="shared" si="43"/>
        <v>-17</v>
      </c>
      <c r="CQ19" s="5">
        <f t="shared" si="44"/>
        <v>33</v>
      </c>
      <c r="CR19" s="5">
        <f t="shared" si="45"/>
        <v>-42</v>
      </c>
      <c r="CS19" s="5">
        <f t="shared" si="46"/>
        <v>31</v>
      </c>
      <c r="CT19" s="5">
        <f t="shared" si="47"/>
        <v>-1</v>
      </c>
      <c r="CU19" s="5">
        <f t="shared" si="48"/>
        <v>21</v>
      </c>
      <c r="CV19" s="5">
        <f t="shared" si="49"/>
        <v>-38</v>
      </c>
      <c r="CW19" s="5">
        <f t="shared" si="50"/>
        <v>36</v>
      </c>
      <c r="CX19" s="5">
        <f t="shared" si="51"/>
        <v>44</v>
      </c>
      <c r="CY19" s="5">
        <f t="shared" si="52"/>
        <v>-7</v>
      </c>
      <c r="CZ19" s="5">
        <f t="shared" si="53"/>
        <v>-23</v>
      </c>
      <c r="DA19" s="5">
        <f t="shared" si="54"/>
        <v>-31</v>
      </c>
      <c r="DB19" s="5">
        <f t="shared" si="55"/>
        <v>12</v>
      </c>
      <c r="DC19" s="5">
        <f t="shared" si="56"/>
        <v>-12</v>
      </c>
      <c r="DD19" s="5">
        <f t="shared" si="57"/>
        <v>0</v>
      </c>
      <c r="DE19" s="5">
        <f t="shared" si="58"/>
        <v>16</v>
      </c>
      <c r="DF19" s="19"/>
      <c r="DG19" s="19"/>
      <c r="DH19" s="19"/>
      <c r="DI19" s="77"/>
      <c r="DJ19" s="121">
        <v>-0.26666666666666666</v>
      </c>
      <c r="DK19" s="121">
        <v>1.4090909090909092</v>
      </c>
      <c r="DL19" s="121">
        <v>-0.32075471698113206</v>
      </c>
      <c r="DM19" s="121">
        <v>0.91666666666666663</v>
      </c>
      <c r="DN19" s="121">
        <v>-0.60869565217391308</v>
      </c>
      <c r="DO19" s="121">
        <v>1.1481481481481481</v>
      </c>
      <c r="DP19" s="121">
        <v>-1.7241379310344827E-2</v>
      </c>
      <c r="DQ19" s="121">
        <v>0.36842105263157893</v>
      </c>
      <c r="DR19" s="121">
        <v>-0.48717948717948717</v>
      </c>
      <c r="DS19" s="121">
        <v>0.9</v>
      </c>
      <c r="DT19" s="121">
        <v>0.57894736842105265</v>
      </c>
      <c r="DU19" s="121">
        <v>-5.8333333333333334E-2</v>
      </c>
      <c r="DV19" s="121">
        <v>-0.20353982300884957</v>
      </c>
      <c r="DW19" s="121">
        <v>-0.34444444444444444</v>
      </c>
      <c r="DX19" s="121">
        <v>0.20338983050847459</v>
      </c>
      <c r="DY19" s="121">
        <v>-0.16901408450704225</v>
      </c>
      <c r="DZ19" s="121">
        <v>0</v>
      </c>
      <c r="EA19" s="121"/>
      <c r="EB19" s="24"/>
      <c r="EC19" s="65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  <c r="ET19" s="77"/>
      <c r="EU19" s="77"/>
      <c r="EV19" s="77"/>
      <c r="EW19" s="24"/>
      <c r="EX19" s="27"/>
      <c r="EY19" s="77"/>
      <c r="EZ19" s="77"/>
      <c r="FA19" s="77"/>
      <c r="FB19" s="77"/>
      <c r="FC19" s="77"/>
      <c r="FD19" s="77"/>
      <c r="FE19" s="77"/>
      <c r="FF19" s="77"/>
      <c r="FG19" s="77"/>
      <c r="FH19" s="77"/>
      <c r="FI19" s="77"/>
      <c r="FJ19" s="77"/>
      <c r="FK19" s="77"/>
      <c r="FL19" s="77"/>
      <c r="FM19" s="77"/>
      <c r="FN19" s="77"/>
      <c r="FO19" s="77"/>
      <c r="FP19" s="77"/>
      <c r="FQ19" s="77"/>
      <c r="FR19" s="24"/>
      <c r="FS19" s="24"/>
      <c r="FT19" s="24"/>
      <c r="FU19" s="77"/>
      <c r="FV19" s="77"/>
      <c r="FW19" s="77"/>
      <c r="FX19" s="77"/>
      <c r="FY19" s="77"/>
      <c r="FZ19" s="77"/>
      <c r="GA19" s="77"/>
      <c r="GB19" s="77"/>
      <c r="GC19" s="77"/>
      <c r="GD19" s="77"/>
      <c r="GE19" s="77"/>
      <c r="GF19" s="77"/>
      <c r="GG19" s="77"/>
      <c r="GH19" s="77"/>
      <c r="GI19" s="77"/>
      <c r="GJ19" s="77"/>
      <c r="GK19" s="77"/>
      <c r="GL19" s="77"/>
      <c r="GM19" s="77"/>
      <c r="GN19" s="24"/>
      <c r="GO19" s="24">
        <v>0.21315000000000001</v>
      </c>
      <c r="GP19" s="10">
        <f t="shared" si="59"/>
        <v>6.3944999999999999</v>
      </c>
      <c r="GQ19" s="10">
        <f t="shared" si="60"/>
        <v>4.6893000000000002</v>
      </c>
      <c r="GR19" s="10">
        <f t="shared" si="61"/>
        <v>11.296950000000001</v>
      </c>
      <c r="GS19" s="10">
        <f t="shared" si="62"/>
        <v>7.6734</v>
      </c>
      <c r="GT19" s="10">
        <f t="shared" si="63"/>
        <v>14.70735</v>
      </c>
      <c r="GU19" s="10">
        <f t="shared" si="64"/>
        <v>5.7550499999999998</v>
      </c>
      <c r="GV19" s="10">
        <f t="shared" si="65"/>
        <v>12.3627</v>
      </c>
      <c r="GW19" s="10">
        <f t="shared" si="66"/>
        <v>12.14955</v>
      </c>
      <c r="GX19" s="10">
        <f t="shared" si="67"/>
        <v>16.625700000000002</v>
      </c>
      <c r="GY19" s="10">
        <f t="shared" si="68"/>
        <v>8.5259999999999998</v>
      </c>
      <c r="GZ19" s="10">
        <f t="shared" si="69"/>
        <v>16.199400000000001</v>
      </c>
      <c r="HA19" s="10">
        <f t="shared" si="70"/>
        <v>25.577999999999999</v>
      </c>
      <c r="HB19" s="10">
        <f t="shared" si="71"/>
        <v>24.08595</v>
      </c>
      <c r="HC19" s="10">
        <f t="shared" si="72"/>
        <v>19.183500000000002</v>
      </c>
      <c r="HD19" s="10">
        <f t="shared" si="73"/>
        <v>12.575850000000001</v>
      </c>
      <c r="HE19" s="10">
        <f t="shared" si="74"/>
        <v>15.133650000000001</v>
      </c>
      <c r="HF19" s="10">
        <f t="shared" si="75"/>
        <v>12.575850000000001</v>
      </c>
      <c r="HG19" s="10">
        <f t="shared" si="76"/>
        <v>12.575850000000001</v>
      </c>
      <c r="HH19" s="10">
        <f t="shared" si="77"/>
        <v>15.98625</v>
      </c>
      <c r="HI19" s="19">
        <f t="shared" si="78"/>
        <v>254.07480000000001</v>
      </c>
      <c r="HJ19" s="115"/>
      <c r="HK19" s="115"/>
      <c r="HL19" s="115"/>
      <c r="HM19" s="115"/>
      <c r="HN19" s="115"/>
      <c r="HO19" s="115"/>
      <c r="HP19" s="115"/>
      <c r="HQ19" s="115"/>
      <c r="HR19" s="115"/>
      <c r="HS19" s="115"/>
      <c r="HT19" s="115"/>
      <c r="HU19" s="115"/>
      <c r="HV19" s="115"/>
      <c r="HW19" s="115"/>
      <c r="HX19" s="115"/>
      <c r="HY19" s="115"/>
      <c r="HZ19" s="115"/>
      <c r="IA19" s="115"/>
      <c r="IB19" s="115"/>
      <c r="IC19" s="22">
        <f t="shared" si="79"/>
        <v>0.21315000000000001</v>
      </c>
      <c r="ID19" s="22"/>
      <c r="IE19" s="24">
        <f t="shared" si="80"/>
        <v>1.4052524290022828E-6</v>
      </c>
      <c r="IF19" s="24">
        <f t="shared" si="81"/>
        <v>2.2334145271609615E-5</v>
      </c>
    </row>
    <row r="20" spans="1:240" x14ac:dyDescent="0.25">
      <c r="A20" s="163">
        <v>18</v>
      </c>
      <c r="B20" s="49"/>
      <c r="C20" s="49" t="s">
        <v>185</v>
      </c>
      <c r="D20" s="49" t="s">
        <v>185</v>
      </c>
      <c r="E20" s="82">
        <v>223</v>
      </c>
      <c r="F20" s="50" t="s">
        <v>137</v>
      </c>
      <c r="G20" s="17">
        <v>13</v>
      </c>
      <c r="H20" s="12">
        <v>24</v>
      </c>
      <c r="I20" s="12">
        <v>45</v>
      </c>
      <c r="J20" s="12">
        <v>74</v>
      </c>
      <c r="K20" s="12">
        <v>79</v>
      </c>
      <c r="L20" s="12">
        <v>62</v>
      </c>
      <c r="M20" s="12">
        <v>44</v>
      </c>
      <c r="N20" s="12">
        <v>87</v>
      </c>
      <c r="O20" s="12">
        <v>87</v>
      </c>
      <c r="P20" s="11">
        <v>105</v>
      </c>
      <c r="Q20" s="11">
        <v>105</v>
      </c>
      <c r="R20" s="12">
        <v>102</v>
      </c>
      <c r="S20" s="11">
        <v>108</v>
      </c>
      <c r="T20" s="12">
        <v>110</v>
      </c>
      <c r="U20" s="12">
        <v>90</v>
      </c>
      <c r="V20" s="97">
        <v>78</v>
      </c>
      <c r="W20" s="97">
        <v>66</v>
      </c>
      <c r="X20" s="97">
        <v>53</v>
      </c>
      <c r="Y20" s="97">
        <v>45</v>
      </c>
      <c r="Z20" s="98">
        <v>39</v>
      </c>
      <c r="AA20" s="65"/>
      <c r="AB20" s="72">
        <f t="shared" si="0"/>
        <v>11</v>
      </c>
      <c r="AC20" s="11">
        <f t="shared" si="1"/>
        <v>21</v>
      </c>
      <c r="AD20" s="11">
        <f t="shared" si="2"/>
        <v>29</v>
      </c>
      <c r="AE20" s="11">
        <f t="shared" si="3"/>
        <v>5</v>
      </c>
      <c r="AF20" s="11">
        <f t="shared" si="4"/>
        <v>-17</v>
      </c>
      <c r="AG20" s="11">
        <f t="shared" si="5"/>
        <v>-18</v>
      </c>
      <c r="AH20" s="11">
        <f t="shared" si="6"/>
        <v>43</v>
      </c>
      <c r="AI20" s="11">
        <f t="shared" si="7"/>
        <v>0</v>
      </c>
      <c r="AJ20" s="11">
        <f t="shared" si="8"/>
        <v>18</v>
      </c>
      <c r="AK20" s="11">
        <f t="shared" si="9"/>
        <v>0</v>
      </c>
      <c r="AL20" s="11">
        <f t="shared" si="10"/>
        <v>-3</v>
      </c>
      <c r="AM20" s="11">
        <f t="shared" si="11"/>
        <v>6</v>
      </c>
      <c r="AN20" s="11">
        <f t="shared" si="12"/>
        <v>2</v>
      </c>
      <c r="AO20" s="11">
        <f t="shared" si="13"/>
        <v>-20</v>
      </c>
      <c r="AP20" s="11">
        <f t="shared" si="14"/>
        <v>-12</v>
      </c>
      <c r="AQ20" s="11">
        <f t="shared" si="15"/>
        <v>-12</v>
      </c>
      <c r="AR20" s="11">
        <f t="shared" si="16"/>
        <v>-13</v>
      </c>
      <c r="AS20" s="11">
        <f t="shared" si="17"/>
        <v>-8</v>
      </c>
      <c r="AT20" s="11">
        <f t="shared" si="18"/>
        <v>-6</v>
      </c>
      <c r="AU20" s="78">
        <f t="shared" si="19"/>
        <v>26</v>
      </c>
      <c r="AV20" s="65"/>
      <c r="AW20" s="17">
        <v>0</v>
      </c>
      <c r="AX20" s="12">
        <v>0</v>
      </c>
      <c r="AY20" s="12">
        <v>2</v>
      </c>
      <c r="AZ20" s="12">
        <v>17</v>
      </c>
      <c r="BA20" s="12">
        <v>32</v>
      </c>
      <c r="BB20" s="12">
        <v>30</v>
      </c>
      <c r="BC20" s="12">
        <v>38</v>
      </c>
      <c r="BD20" s="12">
        <v>42</v>
      </c>
      <c r="BE20" s="12">
        <v>27</v>
      </c>
      <c r="BF20" s="11">
        <v>14</v>
      </c>
      <c r="BG20" s="11">
        <v>18</v>
      </c>
      <c r="BH20" s="11">
        <v>12</v>
      </c>
      <c r="BI20" s="11">
        <v>6</v>
      </c>
      <c r="BJ20" s="11">
        <v>6</v>
      </c>
      <c r="BK20" s="11">
        <v>1</v>
      </c>
      <c r="BL20" s="11">
        <v>2</v>
      </c>
      <c r="BM20" s="11">
        <v>7</v>
      </c>
      <c r="BN20" s="11">
        <v>8</v>
      </c>
      <c r="BO20" s="8">
        <v>7.5</v>
      </c>
      <c r="BP20" s="27">
        <f t="shared" si="20"/>
        <v>269.5</v>
      </c>
      <c r="BQ20" s="27"/>
      <c r="BR20" s="5">
        <f t="shared" si="21"/>
        <v>11</v>
      </c>
      <c r="BS20" s="5">
        <f t="shared" si="22"/>
        <v>21</v>
      </c>
      <c r="BT20" s="5">
        <f t="shared" si="23"/>
        <v>31</v>
      </c>
      <c r="BU20" s="5">
        <f t="shared" si="24"/>
        <v>22</v>
      </c>
      <c r="BV20" s="5">
        <f t="shared" si="25"/>
        <v>15</v>
      </c>
      <c r="BW20" s="5">
        <f t="shared" si="26"/>
        <v>12</v>
      </c>
      <c r="BX20" s="5">
        <f t="shared" si="27"/>
        <v>81</v>
      </c>
      <c r="BY20" s="5">
        <f t="shared" si="28"/>
        <v>42</v>
      </c>
      <c r="BZ20" s="5">
        <f t="shared" si="29"/>
        <v>45</v>
      </c>
      <c r="CA20" s="5">
        <f t="shared" si="30"/>
        <v>14</v>
      </c>
      <c r="CB20" s="5">
        <f t="shared" si="31"/>
        <v>15</v>
      </c>
      <c r="CC20" s="5">
        <f t="shared" si="32"/>
        <v>18</v>
      </c>
      <c r="CD20" s="5">
        <f t="shared" si="33"/>
        <v>8</v>
      </c>
      <c r="CE20" s="5">
        <f t="shared" si="34"/>
        <v>-14</v>
      </c>
      <c r="CF20" s="5">
        <f t="shared" si="35"/>
        <v>-11</v>
      </c>
      <c r="CG20" s="5">
        <f t="shared" si="36"/>
        <v>-10</v>
      </c>
      <c r="CH20" s="5">
        <f t="shared" si="37"/>
        <v>-6</v>
      </c>
      <c r="CI20" s="5">
        <f t="shared" si="38"/>
        <v>0</v>
      </c>
      <c r="CJ20" s="5">
        <f t="shared" si="39"/>
        <v>1.5</v>
      </c>
      <c r="CK20" s="19">
        <f t="shared" si="40"/>
        <v>295.5</v>
      </c>
      <c r="CL20" s="19"/>
      <c r="CM20" s="5"/>
      <c r="CN20" s="5">
        <f t="shared" si="41"/>
        <v>10</v>
      </c>
      <c r="CO20" s="5">
        <f t="shared" si="42"/>
        <v>10</v>
      </c>
      <c r="CP20" s="5">
        <f t="shared" si="43"/>
        <v>-9</v>
      </c>
      <c r="CQ20" s="5">
        <f t="shared" si="44"/>
        <v>-7</v>
      </c>
      <c r="CR20" s="5">
        <f t="shared" si="45"/>
        <v>-3</v>
      </c>
      <c r="CS20" s="5">
        <f t="shared" si="46"/>
        <v>69</v>
      </c>
      <c r="CT20" s="5">
        <f t="shared" si="47"/>
        <v>-39</v>
      </c>
      <c r="CU20" s="5">
        <f t="shared" si="48"/>
        <v>3</v>
      </c>
      <c r="CV20" s="5">
        <f t="shared" si="49"/>
        <v>-31</v>
      </c>
      <c r="CW20" s="5">
        <f t="shared" si="50"/>
        <v>1</v>
      </c>
      <c r="CX20" s="5">
        <f t="shared" si="51"/>
        <v>3</v>
      </c>
      <c r="CY20" s="5">
        <f t="shared" si="52"/>
        <v>-10</v>
      </c>
      <c r="CZ20" s="5">
        <f t="shared" si="53"/>
        <v>-22</v>
      </c>
      <c r="DA20" s="5">
        <f t="shared" si="54"/>
        <v>3</v>
      </c>
      <c r="DB20" s="5">
        <f t="shared" si="55"/>
        <v>1</v>
      </c>
      <c r="DC20" s="5">
        <f t="shared" si="56"/>
        <v>4</v>
      </c>
      <c r="DD20" s="5">
        <f t="shared" si="57"/>
        <v>6</v>
      </c>
      <c r="DE20" s="5">
        <f t="shared" si="58"/>
        <v>1.5</v>
      </c>
      <c r="DF20" s="19"/>
      <c r="DG20" s="19"/>
      <c r="DH20" s="19"/>
      <c r="DI20" s="77"/>
      <c r="DJ20" s="121">
        <v>0.90909090909090906</v>
      </c>
      <c r="DK20" s="121">
        <v>0.47619047619047616</v>
      </c>
      <c r="DL20" s="121">
        <v>-0.29032258064516131</v>
      </c>
      <c r="DM20" s="121">
        <v>-0.31818181818181818</v>
      </c>
      <c r="DN20" s="121">
        <v>-0.2</v>
      </c>
      <c r="DO20" s="121">
        <v>5.75</v>
      </c>
      <c r="DP20" s="121">
        <v>-0.48148148148148145</v>
      </c>
      <c r="DQ20" s="121">
        <v>7.1428571428571425E-2</v>
      </c>
      <c r="DR20" s="121">
        <v>-0.68888888888888888</v>
      </c>
      <c r="DS20" s="121">
        <v>7.1428571428571425E-2</v>
      </c>
      <c r="DT20" s="121">
        <v>0.2</v>
      </c>
      <c r="DU20" s="121">
        <v>-0.55555555555555558</v>
      </c>
      <c r="DV20" s="121">
        <v>-2.75</v>
      </c>
      <c r="DW20" s="121">
        <v>-0.21428571428571427</v>
      </c>
      <c r="DX20" s="121">
        <v>-9.0909090909090912E-2</v>
      </c>
      <c r="DY20" s="121">
        <v>-0.4</v>
      </c>
      <c r="DZ20" s="121">
        <v>-1</v>
      </c>
      <c r="EA20" s="121"/>
      <c r="EB20" s="24"/>
      <c r="EC20" s="65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  <c r="ES20" s="77"/>
      <c r="ET20" s="77"/>
      <c r="EU20" s="77"/>
      <c r="EV20" s="77"/>
      <c r="EW20" s="24"/>
      <c r="EX20" s="27"/>
      <c r="EY20" s="77"/>
      <c r="EZ20" s="77"/>
      <c r="FA20" s="77"/>
      <c r="FB20" s="77"/>
      <c r="FC20" s="77"/>
      <c r="FD20" s="77"/>
      <c r="FE20" s="77"/>
      <c r="FF20" s="77"/>
      <c r="FG20" s="77"/>
      <c r="FH20" s="77"/>
      <c r="FI20" s="77"/>
      <c r="FJ20" s="77"/>
      <c r="FK20" s="77"/>
      <c r="FL20" s="77"/>
      <c r="FM20" s="77"/>
      <c r="FN20" s="77"/>
      <c r="FO20" s="77"/>
      <c r="FP20" s="77"/>
      <c r="FQ20" s="77"/>
      <c r="FR20" s="24"/>
      <c r="FS20" s="24"/>
      <c r="FT20" s="24"/>
      <c r="FU20" s="77"/>
      <c r="FV20" s="77"/>
      <c r="FW20" s="77"/>
      <c r="FX20" s="77"/>
      <c r="FY20" s="77"/>
      <c r="FZ20" s="77"/>
      <c r="GA20" s="77"/>
      <c r="GB20" s="77"/>
      <c r="GC20" s="77"/>
      <c r="GD20" s="77"/>
      <c r="GE20" s="77"/>
      <c r="GF20" s="77"/>
      <c r="GG20" s="77"/>
      <c r="GH20" s="77"/>
      <c r="GI20" s="77"/>
      <c r="GJ20" s="77"/>
      <c r="GK20" s="77"/>
      <c r="GL20" s="77"/>
      <c r="GM20" s="77"/>
      <c r="GN20" s="24"/>
      <c r="GO20" s="24">
        <v>0</v>
      </c>
      <c r="GP20" s="10">
        <f t="shared" si="59"/>
        <v>0</v>
      </c>
      <c r="GQ20" s="10">
        <f t="shared" si="60"/>
        <v>0</v>
      </c>
      <c r="GR20" s="10">
        <f t="shared" si="61"/>
        <v>0</v>
      </c>
      <c r="GS20" s="10">
        <f t="shared" si="62"/>
        <v>0</v>
      </c>
      <c r="GT20" s="10">
        <f t="shared" si="63"/>
        <v>0</v>
      </c>
      <c r="GU20" s="10">
        <f t="shared" si="64"/>
        <v>0</v>
      </c>
      <c r="GV20" s="10">
        <f t="shared" si="65"/>
        <v>0</v>
      </c>
      <c r="GW20" s="10">
        <f t="shared" si="66"/>
        <v>0</v>
      </c>
      <c r="GX20" s="10">
        <f t="shared" si="67"/>
        <v>0</v>
      </c>
      <c r="GY20" s="10">
        <f t="shared" si="68"/>
        <v>0</v>
      </c>
      <c r="GZ20" s="10">
        <f t="shared" si="69"/>
        <v>0</v>
      </c>
      <c r="HA20" s="10">
        <f t="shared" si="70"/>
        <v>0</v>
      </c>
      <c r="HB20" s="10">
        <f t="shared" si="71"/>
        <v>0</v>
      </c>
      <c r="HC20" s="10">
        <f t="shared" si="72"/>
        <v>0</v>
      </c>
      <c r="HD20" s="10">
        <f t="shared" si="73"/>
        <v>0</v>
      </c>
      <c r="HE20" s="10">
        <f t="shared" si="74"/>
        <v>0</v>
      </c>
      <c r="HF20" s="10">
        <f t="shared" si="75"/>
        <v>0</v>
      </c>
      <c r="HG20" s="10">
        <f t="shared" si="76"/>
        <v>0</v>
      </c>
      <c r="HH20" s="10">
        <f t="shared" si="77"/>
        <v>0</v>
      </c>
      <c r="HI20" s="19">
        <f t="shared" si="78"/>
        <v>0</v>
      </c>
      <c r="HJ20" s="115"/>
      <c r="HK20" s="115"/>
      <c r="HL20" s="115"/>
      <c r="HM20" s="115"/>
      <c r="HN20" s="115"/>
      <c r="HO20" s="115"/>
      <c r="HP20" s="115"/>
      <c r="HQ20" s="115"/>
      <c r="HR20" s="115"/>
      <c r="HS20" s="115"/>
      <c r="HT20" s="115"/>
      <c r="HU20" s="115"/>
      <c r="HV20" s="115"/>
      <c r="HW20" s="115"/>
      <c r="HX20" s="115"/>
      <c r="HY20" s="115"/>
      <c r="HZ20" s="115"/>
      <c r="IA20" s="115"/>
      <c r="IB20" s="115"/>
      <c r="IC20" s="22">
        <f t="shared" si="79"/>
        <v>0</v>
      </c>
      <c r="ID20" s="22"/>
      <c r="IE20" s="24">
        <f t="shared" si="80"/>
        <v>0</v>
      </c>
      <c r="IF20" s="24">
        <f t="shared" si="81"/>
        <v>0</v>
      </c>
    </row>
    <row r="21" spans="1:240" x14ac:dyDescent="0.25">
      <c r="A21" s="163">
        <v>19</v>
      </c>
      <c r="B21" s="43"/>
      <c r="C21" s="43" t="s">
        <v>281</v>
      </c>
      <c r="D21" s="43" t="s">
        <v>202</v>
      </c>
      <c r="E21" s="82">
        <v>512</v>
      </c>
      <c r="F21" s="53" t="s">
        <v>165</v>
      </c>
      <c r="G21" s="17">
        <v>262</v>
      </c>
      <c r="H21" s="12">
        <v>285</v>
      </c>
      <c r="I21" s="12">
        <v>231</v>
      </c>
      <c r="J21" s="12">
        <v>283</v>
      </c>
      <c r="K21" s="12">
        <v>329</v>
      </c>
      <c r="L21" s="12">
        <v>314</v>
      </c>
      <c r="M21" s="12">
        <v>298</v>
      </c>
      <c r="N21" s="12">
        <v>301</v>
      </c>
      <c r="O21" s="12">
        <v>287</v>
      </c>
      <c r="P21" s="11">
        <v>294</v>
      </c>
      <c r="Q21" s="12">
        <v>282</v>
      </c>
      <c r="R21" s="12">
        <v>301</v>
      </c>
      <c r="S21" s="12">
        <v>362</v>
      </c>
      <c r="T21" s="11">
        <v>390</v>
      </c>
      <c r="U21" s="11">
        <v>410</v>
      </c>
      <c r="V21" s="98">
        <v>422</v>
      </c>
      <c r="W21" s="98">
        <v>419</v>
      </c>
      <c r="X21" s="98">
        <v>418</v>
      </c>
      <c r="Y21" s="98">
        <v>413</v>
      </c>
      <c r="Z21" s="98">
        <v>379</v>
      </c>
      <c r="AA21" s="65"/>
      <c r="AB21" s="70">
        <f t="shared" si="0"/>
        <v>23</v>
      </c>
      <c r="AC21" s="12">
        <f t="shared" si="1"/>
        <v>-54</v>
      </c>
      <c r="AD21" s="12">
        <f t="shared" si="2"/>
        <v>52</v>
      </c>
      <c r="AE21" s="12">
        <f t="shared" si="3"/>
        <v>46</v>
      </c>
      <c r="AF21" s="12">
        <f t="shared" si="4"/>
        <v>-15</v>
      </c>
      <c r="AG21" s="12">
        <f t="shared" si="5"/>
        <v>-16</v>
      </c>
      <c r="AH21" s="12">
        <f t="shared" si="6"/>
        <v>3</v>
      </c>
      <c r="AI21" s="12">
        <f t="shared" si="7"/>
        <v>-14</v>
      </c>
      <c r="AJ21" s="12">
        <f t="shared" si="8"/>
        <v>7</v>
      </c>
      <c r="AK21" s="12">
        <f t="shared" si="9"/>
        <v>-12</v>
      </c>
      <c r="AL21" s="12">
        <f t="shared" si="10"/>
        <v>19</v>
      </c>
      <c r="AM21" s="12">
        <f t="shared" si="11"/>
        <v>61</v>
      </c>
      <c r="AN21" s="12">
        <f t="shared" si="12"/>
        <v>28</v>
      </c>
      <c r="AO21" s="12">
        <f t="shared" si="13"/>
        <v>20</v>
      </c>
      <c r="AP21" s="12">
        <f t="shared" si="14"/>
        <v>12</v>
      </c>
      <c r="AQ21" s="12">
        <f t="shared" si="15"/>
        <v>-3</v>
      </c>
      <c r="AR21" s="12">
        <f t="shared" si="16"/>
        <v>-1</v>
      </c>
      <c r="AS21" s="12">
        <f t="shared" si="17"/>
        <v>-5</v>
      </c>
      <c r="AT21" s="12">
        <f t="shared" si="18"/>
        <v>-34</v>
      </c>
      <c r="AU21" s="79">
        <f t="shared" si="19"/>
        <v>117</v>
      </c>
      <c r="AV21" s="63"/>
      <c r="AW21" s="17">
        <v>11</v>
      </c>
      <c r="AX21" s="12">
        <v>13</v>
      </c>
      <c r="AY21" s="12">
        <v>12</v>
      </c>
      <c r="AZ21" s="12">
        <v>21</v>
      </c>
      <c r="BA21" s="12">
        <v>19</v>
      </c>
      <c r="BB21" s="12">
        <v>21</v>
      </c>
      <c r="BC21" s="12">
        <v>13</v>
      </c>
      <c r="BD21" s="12">
        <v>22</v>
      </c>
      <c r="BE21" s="12">
        <v>26</v>
      </c>
      <c r="BF21" s="11">
        <v>24</v>
      </c>
      <c r="BG21" s="11">
        <v>26</v>
      </c>
      <c r="BH21" s="11">
        <v>27</v>
      </c>
      <c r="BI21" s="11">
        <v>15</v>
      </c>
      <c r="BJ21" s="11">
        <v>19</v>
      </c>
      <c r="BK21" s="11">
        <v>14</v>
      </c>
      <c r="BL21" s="11">
        <v>7</v>
      </c>
      <c r="BM21" s="11">
        <v>11</v>
      </c>
      <c r="BN21" s="11">
        <v>22</v>
      </c>
      <c r="BO21" s="8">
        <v>16.5</v>
      </c>
      <c r="BP21" s="19">
        <f t="shared" si="20"/>
        <v>339.5</v>
      </c>
      <c r="BQ21" s="19"/>
      <c r="BR21" s="5">
        <f t="shared" si="21"/>
        <v>34</v>
      </c>
      <c r="BS21" s="5">
        <f t="shared" si="22"/>
        <v>-41</v>
      </c>
      <c r="BT21" s="5">
        <f t="shared" si="23"/>
        <v>64</v>
      </c>
      <c r="BU21" s="5">
        <f t="shared" si="24"/>
        <v>67</v>
      </c>
      <c r="BV21" s="5">
        <f t="shared" si="25"/>
        <v>4</v>
      </c>
      <c r="BW21" s="5">
        <f t="shared" si="26"/>
        <v>5</v>
      </c>
      <c r="BX21" s="5">
        <f t="shared" si="27"/>
        <v>16</v>
      </c>
      <c r="BY21" s="5">
        <f t="shared" si="28"/>
        <v>8</v>
      </c>
      <c r="BZ21" s="5">
        <f t="shared" si="29"/>
        <v>33</v>
      </c>
      <c r="CA21" s="5">
        <f t="shared" si="30"/>
        <v>12</v>
      </c>
      <c r="CB21" s="5">
        <f t="shared" si="31"/>
        <v>45</v>
      </c>
      <c r="CC21" s="5">
        <f t="shared" si="32"/>
        <v>88</v>
      </c>
      <c r="CD21" s="5">
        <f t="shared" si="33"/>
        <v>43</v>
      </c>
      <c r="CE21" s="5">
        <f t="shared" si="34"/>
        <v>39</v>
      </c>
      <c r="CF21" s="5">
        <f t="shared" si="35"/>
        <v>26</v>
      </c>
      <c r="CG21" s="5">
        <f t="shared" si="36"/>
        <v>4</v>
      </c>
      <c r="CH21" s="5">
        <f t="shared" si="37"/>
        <v>10</v>
      </c>
      <c r="CI21" s="5">
        <f t="shared" si="38"/>
        <v>17</v>
      </c>
      <c r="CJ21" s="5">
        <f t="shared" si="39"/>
        <v>-17.5</v>
      </c>
      <c r="CK21" s="19">
        <f t="shared" si="40"/>
        <v>456.5</v>
      </c>
      <c r="CL21" s="19"/>
      <c r="CM21" s="5"/>
      <c r="CN21" s="5">
        <f t="shared" si="41"/>
        <v>-75</v>
      </c>
      <c r="CO21" s="5">
        <f t="shared" si="42"/>
        <v>105</v>
      </c>
      <c r="CP21" s="5">
        <f t="shared" si="43"/>
        <v>3</v>
      </c>
      <c r="CQ21" s="5">
        <f t="shared" si="44"/>
        <v>-63</v>
      </c>
      <c r="CR21" s="5">
        <f t="shared" si="45"/>
        <v>1</v>
      </c>
      <c r="CS21" s="5">
        <f t="shared" si="46"/>
        <v>11</v>
      </c>
      <c r="CT21" s="5">
        <f t="shared" si="47"/>
        <v>-8</v>
      </c>
      <c r="CU21" s="5">
        <f t="shared" si="48"/>
        <v>25</v>
      </c>
      <c r="CV21" s="5">
        <f t="shared" si="49"/>
        <v>-21</v>
      </c>
      <c r="CW21" s="5">
        <f t="shared" si="50"/>
        <v>33</v>
      </c>
      <c r="CX21" s="5">
        <f t="shared" si="51"/>
        <v>43</v>
      </c>
      <c r="CY21" s="5">
        <f t="shared" si="52"/>
        <v>-45</v>
      </c>
      <c r="CZ21" s="5">
        <f t="shared" si="53"/>
        <v>-4</v>
      </c>
      <c r="DA21" s="5">
        <f t="shared" si="54"/>
        <v>-13</v>
      </c>
      <c r="DB21" s="5">
        <f t="shared" si="55"/>
        <v>-22</v>
      </c>
      <c r="DC21" s="5">
        <f t="shared" si="56"/>
        <v>6</v>
      </c>
      <c r="DD21" s="5">
        <f t="shared" si="57"/>
        <v>7</v>
      </c>
      <c r="DE21" s="5">
        <f t="shared" si="58"/>
        <v>-34.5</v>
      </c>
      <c r="DF21" s="19"/>
      <c r="DG21" s="19"/>
      <c r="DH21" s="19"/>
      <c r="DI21" s="77"/>
      <c r="DJ21" s="121">
        <v>-2.2058823529411766</v>
      </c>
      <c r="DK21" s="121">
        <v>-2.5609756097560976</v>
      </c>
      <c r="DL21" s="121">
        <v>4.6875E-2</v>
      </c>
      <c r="DM21" s="121">
        <v>-0.94029850746268662</v>
      </c>
      <c r="DN21" s="121">
        <v>0.25</v>
      </c>
      <c r="DO21" s="121">
        <v>2.2000000000000002</v>
      </c>
      <c r="DP21" s="121">
        <v>-0.5</v>
      </c>
      <c r="DQ21" s="121">
        <v>3.125</v>
      </c>
      <c r="DR21" s="121">
        <v>-0.63636363636363635</v>
      </c>
      <c r="DS21" s="121">
        <v>2.75</v>
      </c>
      <c r="DT21" s="121">
        <v>0.9555555555555556</v>
      </c>
      <c r="DU21" s="121">
        <v>-0.51136363636363635</v>
      </c>
      <c r="DV21" s="121">
        <v>-9.3023255813953487E-2</v>
      </c>
      <c r="DW21" s="121">
        <v>-0.33333333333333331</v>
      </c>
      <c r="DX21" s="121">
        <v>-0.84615384615384615</v>
      </c>
      <c r="DY21" s="121">
        <v>1.5</v>
      </c>
      <c r="DZ21" s="121">
        <v>0.7</v>
      </c>
      <c r="EA21" s="121"/>
      <c r="EB21" s="24"/>
      <c r="EC21" s="63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77"/>
      <c r="EQ21" s="77"/>
      <c r="ER21" s="77"/>
      <c r="ES21" s="77"/>
      <c r="ET21" s="77"/>
      <c r="EU21" s="77"/>
      <c r="EV21" s="77"/>
      <c r="EW21" s="24"/>
      <c r="EX21" s="19"/>
      <c r="EY21" s="77"/>
      <c r="EZ21" s="77"/>
      <c r="FA21" s="77"/>
      <c r="FB21" s="77"/>
      <c r="FC21" s="77"/>
      <c r="FD21" s="77"/>
      <c r="FE21" s="77"/>
      <c r="FF21" s="77"/>
      <c r="FG21" s="77"/>
      <c r="FH21" s="77"/>
      <c r="FI21" s="77"/>
      <c r="FJ21" s="77"/>
      <c r="FK21" s="77"/>
      <c r="FL21" s="77"/>
      <c r="FM21" s="77"/>
      <c r="FN21" s="77"/>
      <c r="FO21" s="77"/>
      <c r="FP21" s="77"/>
      <c r="FQ21" s="77"/>
      <c r="FR21" s="24"/>
      <c r="FS21" s="24"/>
      <c r="FT21" s="24"/>
      <c r="FU21" s="77"/>
      <c r="FV21" s="77"/>
      <c r="FW21" s="77"/>
      <c r="FX21" s="77"/>
      <c r="FY21" s="77"/>
      <c r="FZ21" s="77"/>
      <c r="GA21" s="77"/>
      <c r="GB21" s="77"/>
      <c r="GC21" s="77"/>
      <c r="GD21" s="77"/>
      <c r="GE21" s="77"/>
      <c r="GF21" s="77"/>
      <c r="GG21" s="77"/>
      <c r="GH21" s="77"/>
      <c r="GI21" s="77"/>
      <c r="GJ21" s="77"/>
      <c r="GK21" s="77"/>
      <c r="GL21" s="77"/>
      <c r="GM21" s="77"/>
      <c r="GN21" s="24"/>
      <c r="GO21" s="24">
        <v>8.6999999999999994E-3</v>
      </c>
      <c r="GP21" s="10">
        <f t="shared" si="59"/>
        <v>0.29579999999999995</v>
      </c>
      <c r="GQ21" s="10">
        <f t="shared" si="60"/>
        <v>-0.35669999999999996</v>
      </c>
      <c r="GR21" s="10">
        <f t="shared" si="61"/>
        <v>0.55679999999999996</v>
      </c>
      <c r="GS21" s="10">
        <f t="shared" si="62"/>
        <v>0.58289999999999997</v>
      </c>
      <c r="GT21" s="10">
        <f t="shared" si="63"/>
        <v>3.4799999999999998E-2</v>
      </c>
      <c r="GU21" s="10">
        <f t="shared" si="64"/>
        <v>4.3499999999999997E-2</v>
      </c>
      <c r="GV21" s="10">
        <f t="shared" si="65"/>
        <v>0.13919999999999999</v>
      </c>
      <c r="GW21" s="10">
        <f t="shared" si="66"/>
        <v>6.9599999999999995E-2</v>
      </c>
      <c r="GX21" s="10">
        <f t="shared" si="67"/>
        <v>0.28709999999999997</v>
      </c>
      <c r="GY21" s="10">
        <f t="shared" si="68"/>
        <v>0.10439999999999999</v>
      </c>
      <c r="GZ21" s="10">
        <f t="shared" si="69"/>
        <v>0.39149999999999996</v>
      </c>
      <c r="HA21" s="10">
        <f t="shared" si="70"/>
        <v>0.76559999999999995</v>
      </c>
      <c r="HB21" s="10">
        <f t="shared" si="71"/>
        <v>0.37409999999999999</v>
      </c>
      <c r="HC21" s="10">
        <f t="shared" si="72"/>
        <v>0.33929999999999999</v>
      </c>
      <c r="HD21" s="10">
        <f t="shared" si="73"/>
        <v>0.22619999999999998</v>
      </c>
      <c r="HE21" s="10">
        <f t="shared" si="74"/>
        <v>3.4799999999999998E-2</v>
      </c>
      <c r="HF21" s="10">
        <f t="shared" si="75"/>
        <v>8.6999999999999994E-2</v>
      </c>
      <c r="HG21" s="10">
        <f t="shared" si="76"/>
        <v>0.14789999999999998</v>
      </c>
      <c r="HH21" s="10">
        <f t="shared" si="77"/>
        <v>-0.15225</v>
      </c>
      <c r="HI21" s="19">
        <f t="shared" si="78"/>
        <v>3.9715499999999997</v>
      </c>
      <c r="HJ21" s="115"/>
      <c r="HK21" s="115"/>
      <c r="HL21" s="115"/>
      <c r="HM21" s="115"/>
      <c r="HN21" s="115"/>
      <c r="HO21" s="115"/>
      <c r="HP21" s="115"/>
      <c r="HQ21" s="115"/>
      <c r="HR21" s="115"/>
      <c r="HS21" s="115"/>
      <c r="HT21" s="115"/>
      <c r="HU21" s="115"/>
      <c r="HV21" s="115"/>
      <c r="HW21" s="115"/>
      <c r="HX21" s="115"/>
      <c r="HY21" s="115"/>
      <c r="HZ21" s="115"/>
      <c r="IA21" s="115"/>
      <c r="IB21" s="115"/>
      <c r="IC21" s="22">
        <f t="shared" si="79"/>
        <v>8.6999999999999994E-3</v>
      </c>
      <c r="ID21" s="22"/>
      <c r="IE21" s="24">
        <f t="shared" si="80"/>
        <v>-1.3383356466688409E-8</v>
      </c>
      <c r="IF21" s="24">
        <f t="shared" si="81"/>
        <v>3.4911441297390043E-7</v>
      </c>
    </row>
    <row r="22" spans="1:240" x14ac:dyDescent="0.25">
      <c r="A22" s="163">
        <v>20</v>
      </c>
      <c r="B22" s="49"/>
      <c r="C22" s="43" t="s">
        <v>283</v>
      </c>
      <c r="D22" s="49" t="s">
        <v>183</v>
      </c>
      <c r="E22" s="82">
        <v>149</v>
      </c>
      <c r="F22" s="50" t="s">
        <v>127</v>
      </c>
      <c r="G22" s="17">
        <v>2333</v>
      </c>
      <c r="H22" s="12">
        <v>2328</v>
      </c>
      <c r="I22" s="12">
        <v>2052</v>
      </c>
      <c r="J22" s="12">
        <v>1817</v>
      </c>
      <c r="K22" s="12">
        <v>1437</v>
      </c>
      <c r="L22" s="12">
        <v>1203</v>
      </c>
      <c r="M22" s="12">
        <v>1150</v>
      </c>
      <c r="N22" s="12">
        <v>1239</v>
      </c>
      <c r="O22" s="12">
        <v>1353</v>
      </c>
      <c r="P22" s="11">
        <v>1450</v>
      </c>
      <c r="Q22" s="11">
        <v>1542</v>
      </c>
      <c r="R22" s="12">
        <v>1712</v>
      </c>
      <c r="S22" s="11">
        <v>1908</v>
      </c>
      <c r="T22" s="11">
        <v>1939</v>
      </c>
      <c r="U22" s="11">
        <v>1904</v>
      </c>
      <c r="V22" s="98">
        <v>1841</v>
      </c>
      <c r="W22" s="98">
        <v>1812</v>
      </c>
      <c r="X22" s="98">
        <v>1754</v>
      </c>
      <c r="Y22" s="98">
        <v>1680</v>
      </c>
      <c r="Z22" s="98">
        <v>1641</v>
      </c>
      <c r="AA22" s="65"/>
      <c r="AB22" s="72">
        <f t="shared" si="0"/>
        <v>-5</v>
      </c>
      <c r="AC22" s="11">
        <f t="shared" si="1"/>
        <v>-276</v>
      </c>
      <c r="AD22" s="11">
        <f t="shared" si="2"/>
        <v>-235</v>
      </c>
      <c r="AE22" s="11">
        <f t="shared" si="3"/>
        <v>-380</v>
      </c>
      <c r="AF22" s="11">
        <f t="shared" si="4"/>
        <v>-234</v>
      </c>
      <c r="AG22" s="11">
        <f t="shared" si="5"/>
        <v>-53</v>
      </c>
      <c r="AH22" s="11">
        <f t="shared" si="6"/>
        <v>89</v>
      </c>
      <c r="AI22" s="11">
        <f t="shared" si="7"/>
        <v>114</v>
      </c>
      <c r="AJ22" s="11">
        <f t="shared" si="8"/>
        <v>97</v>
      </c>
      <c r="AK22" s="11">
        <f t="shared" si="9"/>
        <v>92</v>
      </c>
      <c r="AL22" s="11">
        <f t="shared" si="10"/>
        <v>170</v>
      </c>
      <c r="AM22" s="11">
        <f t="shared" si="11"/>
        <v>196</v>
      </c>
      <c r="AN22" s="11">
        <f t="shared" si="12"/>
        <v>31</v>
      </c>
      <c r="AO22" s="11">
        <f t="shared" si="13"/>
        <v>-35</v>
      </c>
      <c r="AP22" s="11">
        <f t="shared" si="14"/>
        <v>-63</v>
      </c>
      <c r="AQ22" s="11">
        <f t="shared" si="15"/>
        <v>-29</v>
      </c>
      <c r="AR22" s="11">
        <f t="shared" si="16"/>
        <v>-58</v>
      </c>
      <c r="AS22" s="11">
        <f t="shared" si="17"/>
        <v>-74</v>
      </c>
      <c r="AT22" s="11">
        <f t="shared" si="18"/>
        <v>-39</v>
      </c>
      <c r="AU22" s="78">
        <f t="shared" si="19"/>
        <v>-692</v>
      </c>
      <c r="AV22" s="65"/>
      <c r="AW22" s="17">
        <v>93</v>
      </c>
      <c r="AX22" s="12">
        <v>382</v>
      </c>
      <c r="AY22" s="12">
        <v>496</v>
      </c>
      <c r="AZ22" s="12">
        <v>650</v>
      </c>
      <c r="BA22" s="12">
        <v>405</v>
      </c>
      <c r="BB22" s="12">
        <v>230</v>
      </c>
      <c r="BC22" s="12">
        <v>172</v>
      </c>
      <c r="BD22" s="12">
        <v>145</v>
      </c>
      <c r="BE22" s="12">
        <v>172</v>
      </c>
      <c r="BF22" s="11">
        <v>201</v>
      </c>
      <c r="BG22" s="11">
        <v>162</v>
      </c>
      <c r="BH22" s="11">
        <v>195</v>
      </c>
      <c r="BI22" s="11">
        <v>108</v>
      </c>
      <c r="BJ22" s="11">
        <v>141</v>
      </c>
      <c r="BK22" s="11">
        <v>138</v>
      </c>
      <c r="BL22" s="11">
        <v>131</v>
      </c>
      <c r="BM22" s="11">
        <v>162</v>
      </c>
      <c r="BN22" s="11">
        <v>173</v>
      </c>
      <c r="BO22" s="11">
        <v>158</v>
      </c>
      <c r="BP22" s="27">
        <f t="shared" si="20"/>
        <v>4314</v>
      </c>
      <c r="BQ22" s="19"/>
      <c r="BR22" s="5">
        <f t="shared" si="21"/>
        <v>88</v>
      </c>
      <c r="BS22" s="5">
        <f t="shared" si="22"/>
        <v>106</v>
      </c>
      <c r="BT22" s="5">
        <f t="shared" si="23"/>
        <v>261</v>
      </c>
      <c r="BU22" s="5">
        <f t="shared" si="24"/>
        <v>270</v>
      </c>
      <c r="BV22" s="5">
        <f t="shared" si="25"/>
        <v>171</v>
      </c>
      <c r="BW22" s="5">
        <f t="shared" si="26"/>
        <v>177</v>
      </c>
      <c r="BX22" s="5">
        <f t="shared" si="27"/>
        <v>261</v>
      </c>
      <c r="BY22" s="5">
        <f t="shared" si="28"/>
        <v>259</v>
      </c>
      <c r="BZ22" s="5">
        <f t="shared" si="29"/>
        <v>269</v>
      </c>
      <c r="CA22" s="5">
        <f t="shared" si="30"/>
        <v>293</v>
      </c>
      <c r="CB22" s="5">
        <f t="shared" si="31"/>
        <v>332</v>
      </c>
      <c r="CC22" s="5">
        <f t="shared" si="32"/>
        <v>391</v>
      </c>
      <c r="CD22" s="5">
        <f t="shared" si="33"/>
        <v>139</v>
      </c>
      <c r="CE22" s="5">
        <f t="shared" si="34"/>
        <v>106</v>
      </c>
      <c r="CF22" s="5">
        <f t="shared" si="35"/>
        <v>75</v>
      </c>
      <c r="CG22" s="5">
        <f t="shared" si="36"/>
        <v>102</v>
      </c>
      <c r="CH22" s="5">
        <f t="shared" si="37"/>
        <v>104</v>
      </c>
      <c r="CI22" s="5">
        <f t="shared" si="38"/>
        <v>99</v>
      </c>
      <c r="CJ22" s="5">
        <f t="shared" si="39"/>
        <v>119</v>
      </c>
      <c r="CK22" s="19">
        <f t="shared" si="40"/>
        <v>3622</v>
      </c>
      <c r="CL22" s="19"/>
      <c r="CM22" s="5"/>
      <c r="CN22" s="5">
        <f t="shared" si="41"/>
        <v>18</v>
      </c>
      <c r="CO22" s="5">
        <f t="shared" si="42"/>
        <v>155</v>
      </c>
      <c r="CP22" s="5">
        <f t="shared" si="43"/>
        <v>9</v>
      </c>
      <c r="CQ22" s="5">
        <f t="shared" si="44"/>
        <v>-99</v>
      </c>
      <c r="CR22" s="5">
        <f t="shared" si="45"/>
        <v>6</v>
      </c>
      <c r="CS22" s="5">
        <f t="shared" si="46"/>
        <v>84</v>
      </c>
      <c r="CT22" s="5">
        <f t="shared" si="47"/>
        <v>-2</v>
      </c>
      <c r="CU22" s="5">
        <f t="shared" si="48"/>
        <v>10</v>
      </c>
      <c r="CV22" s="5">
        <f t="shared" si="49"/>
        <v>24</v>
      </c>
      <c r="CW22" s="5">
        <f t="shared" si="50"/>
        <v>39</v>
      </c>
      <c r="CX22" s="5">
        <f t="shared" si="51"/>
        <v>59</v>
      </c>
      <c r="CY22" s="5">
        <f t="shared" si="52"/>
        <v>-252</v>
      </c>
      <c r="CZ22" s="5">
        <f t="shared" si="53"/>
        <v>-33</v>
      </c>
      <c r="DA22" s="5">
        <f t="shared" si="54"/>
        <v>-31</v>
      </c>
      <c r="DB22" s="5">
        <f t="shared" si="55"/>
        <v>27</v>
      </c>
      <c r="DC22" s="5">
        <f t="shared" si="56"/>
        <v>2</v>
      </c>
      <c r="DD22" s="5">
        <f t="shared" si="57"/>
        <v>-5</v>
      </c>
      <c r="DE22" s="5">
        <f t="shared" si="58"/>
        <v>20</v>
      </c>
      <c r="DF22" s="19"/>
      <c r="DG22" s="19"/>
      <c r="DH22" s="19"/>
      <c r="DI22" s="77"/>
      <c r="DJ22" s="121">
        <v>0.20454545454545456</v>
      </c>
      <c r="DK22" s="121">
        <v>1.4622641509433962</v>
      </c>
      <c r="DL22" s="121">
        <v>3.4482758620689655E-2</v>
      </c>
      <c r="DM22" s="121">
        <v>-0.36666666666666664</v>
      </c>
      <c r="DN22" s="121">
        <v>3.5087719298245612E-2</v>
      </c>
      <c r="DO22" s="121">
        <v>0.47457627118644069</v>
      </c>
      <c r="DP22" s="121">
        <v>-7.6628352490421452E-3</v>
      </c>
      <c r="DQ22" s="121">
        <v>3.8610038610038609E-2</v>
      </c>
      <c r="DR22" s="121">
        <v>8.9219330855018583E-2</v>
      </c>
      <c r="DS22" s="121">
        <v>0.13310580204778158</v>
      </c>
      <c r="DT22" s="121">
        <v>0.17771084337349397</v>
      </c>
      <c r="DU22" s="121">
        <v>-0.64450127877237851</v>
      </c>
      <c r="DV22" s="121">
        <v>-0.23741007194244604</v>
      </c>
      <c r="DW22" s="121">
        <v>-0.29245283018867924</v>
      </c>
      <c r="DX22" s="121">
        <v>0.36</v>
      </c>
      <c r="DY22" s="121">
        <v>1.9607843137254902E-2</v>
      </c>
      <c r="DZ22" s="121">
        <v>-4.807692307692308E-2</v>
      </c>
      <c r="EA22" s="121"/>
      <c r="EB22" s="24"/>
      <c r="EC22" s="63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  <c r="ES22" s="77"/>
      <c r="ET22" s="77"/>
      <c r="EU22" s="77"/>
      <c r="EV22" s="77"/>
      <c r="EW22" s="24"/>
      <c r="EX22" s="19"/>
      <c r="EY22" s="77"/>
      <c r="EZ22" s="77"/>
      <c r="FA22" s="77"/>
      <c r="FB22" s="77"/>
      <c r="FC22" s="77"/>
      <c r="FD22" s="77"/>
      <c r="FE22" s="77"/>
      <c r="FF22" s="77"/>
      <c r="FG22" s="77"/>
      <c r="FH22" s="77"/>
      <c r="FI22" s="77"/>
      <c r="FJ22" s="77"/>
      <c r="FK22" s="77"/>
      <c r="FL22" s="77"/>
      <c r="FM22" s="77"/>
      <c r="FN22" s="77"/>
      <c r="FO22" s="77"/>
      <c r="FP22" s="77"/>
      <c r="FQ22" s="77"/>
      <c r="FR22" s="24"/>
      <c r="FS22" s="24"/>
      <c r="FT22" s="24"/>
      <c r="FU22" s="77"/>
      <c r="FV22" s="77"/>
      <c r="FW22" s="77"/>
      <c r="FX22" s="77"/>
      <c r="FY22" s="77"/>
      <c r="FZ22" s="77"/>
      <c r="GA22" s="77"/>
      <c r="GB22" s="77"/>
      <c r="GC22" s="77"/>
      <c r="GD22" s="77"/>
      <c r="GE22" s="77"/>
      <c r="GF22" s="77"/>
      <c r="GG22" s="77"/>
      <c r="GH22" s="77"/>
      <c r="GI22" s="77"/>
      <c r="GJ22" s="77"/>
      <c r="GK22" s="77"/>
      <c r="GL22" s="77"/>
      <c r="GM22" s="77"/>
      <c r="GN22" s="24"/>
      <c r="GO22" s="24">
        <v>0.36192000000000002</v>
      </c>
      <c r="GP22" s="10">
        <f t="shared" si="59"/>
        <v>31.848960000000002</v>
      </c>
      <c r="GQ22" s="10">
        <f t="shared" si="60"/>
        <v>38.363520000000001</v>
      </c>
      <c r="GR22" s="10">
        <f t="shared" si="61"/>
        <v>94.461120000000008</v>
      </c>
      <c r="GS22" s="10">
        <f t="shared" si="62"/>
        <v>97.718400000000003</v>
      </c>
      <c r="GT22" s="10">
        <f t="shared" si="63"/>
        <v>61.88832</v>
      </c>
      <c r="GU22" s="10">
        <f t="shared" si="64"/>
        <v>64.059840000000008</v>
      </c>
      <c r="GV22" s="10">
        <f t="shared" si="65"/>
        <v>94.461120000000008</v>
      </c>
      <c r="GW22" s="10">
        <f t="shared" si="66"/>
        <v>93.737279999999998</v>
      </c>
      <c r="GX22" s="10">
        <f t="shared" si="67"/>
        <v>97.356480000000005</v>
      </c>
      <c r="GY22" s="10">
        <f t="shared" si="68"/>
        <v>106.04256000000001</v>
      </c>
      <c r="GZ22" s="10">
        <f t="shared" si="69"/>
        <v>120.15744000000001</v>
      </c>
      <c r="HA22" s="10">
        <f t="shared" si="70"/>
        <v>141.51072000000002</v>
      </c>
      <c r="HB22" s="10">
        <f t="shared" si="71"/>
        <v>50.30688</v>
      </c>
      <c r="HC22" s="10">
        <f t="shared" si="72"/>
        <v>38.363520000000001</v>
      </c>
      <c r="HD22" s="10">
        <f t="shared" si="73"/>
        <v>27.144000000000002</v>
      </c>
      <c r="HE22" s="10">
        <f t="shared" si="74"/>
        <v>36.915840000000003</v>
      </c>
      <c r="HF22" s="10">
        <f t="shared" si="75"/>
        <v>37.639679999999998</v>
      </c>
      <c r="HG22" s="10">
        <f t="shared" si="76"/>
        <v>35.830080000000002</v>
      </c>
      <c r="HH22" s="10">
        <f t="shared" si="77"/>
        <v>43.068480000000001</v>
      </c>
      <c r="HI22" s="19">
        <f t="shared" si="78"/>
        <v>1310.8742400000001</v>
      </c>
      <c r="HJ22" s="115"/>
      <c r="HK22" s="115"/>
      <c r="HL22" s="115"/>
      <c r="HM22" s="115"/>
      <c r="HN22" s="115"/>
      <c r="HO22" s="115"/>
      <c r="HP22" s="115"/>
      <c r="HQ22" s="115"/>
      <c r="HR22" s="115"/>
      <c r="HS22" s="115"/>
      <c r="HT22" s="115"/>
      <c r="HU22" s="115"/>
      <c r="HV22" s="115"/>
      <c r="HW22" s="115"/>
      <c r="HX22" s="115"/>
      <c r="HY22" s="115"/>
      <c r="HZ22" s="115"/>
      <c r="IA22" s="115"/>
      <c r="IB22" s="115"/>
      <c r="IC22" s="22">
        <f t="shared" si="79"/>
        <v>0.36192000000000002</v>
      </c>
      <c r="ID22" s="22"/>
      <c r="IE22" s="24">
        <f t="shared" si="80"/>
        <v>3.7858838772968172E-6</v>
      </c>
      <c r="IF22" s="24">
        <f t="shared" si="81"/>
        <v>1.1523085213083254E-4</v>
      </c>
    </row>
    <row r="23" spans="1:240" x14ac:dyDescent="0.25">
      <c r="A23" s="163">
        <v>21</v>
      </c>
      <c r="B23" s="49"/>
      <c r="C23" s="49" t="s">
        <v>282</v>
      </c>
      <c r="D23" s="49" t="s">
        <v>186</v>
      </c>
      <c r="E23" s="82">
        <v>302</v>
      </c>
      <c r="F23" s="52" t="s">
        <v>50</v>
      </c>
      <c r="G23" s="17">
        <v>5</v>
      </c>
      <c r="H23" s="12">
        <v>6</v>
      </c>
      <c r="I23" s="12">
        <v>7</v>
      </c>
      <c r="J23" s="12">
        <v>5</v>
      </c>
      <c r="K23" s="12">
        <v>10</v>
      </c>
      <c r="L23" s="12">
        <v>12</v>
      </c>
      <c r="M23" s="12">
        <v>14</v>
      </c>
      <c r="N23" s="12">
        <v>6</v>
      </c>
      <c r="O23" s="12">
        <v>7</v>
      </c>
      <c r="P23" s="11">
        <v>11</v>
      </c>
      <c r="Q23" s="11">
        <v>14</v>
      </c>
      <c r="R23" s="12">
        <v>10</v>
      </c>
      <c r="S23" s="11">
        <v>15</v>
      </c>
      <c r="T23" s="12">
        <v>17</v>
      </c>
      <c r="U23" s="12">
        <v>19</v>
      </c>
      <c r="V23" s="97">
        <v>17</v>
      </c>
      <c r="W23" s="97">
        <v>21</v>
      </c>
      <c r="X23" s="97">
        <v>14</v>
      </c>
      <c r="Y23" s="97">
        <v>12</v>
      </c>
      <c r="Z23" s="97">
        <v>11</v>
      </c>
      <c r="AA23" s="65"/>
      <c r="AB23" s="72">
        <f t="shared" si="0"/>
        <v>1</v>
      </c>
      <c r="AC23" s="11">
        <f t="shared" si="1"/>
        <v>1</v>
      </c>
      <c r="AD23" s="11">
        <f t="shared" si="2"/>
        <v>-2</v>
      </c>
      <c r="AE23" s="11">
        <f t="shared" si="3"/>
        <v>5</v>
      </c>
      <c r="AF23" s="11">
        <f t="shared" si="4"/>
        <v>2</v>
      </c>
      <c r="AG23" s="11">
        <f t="shared" si="5"/>
        <v>2</v>
      </c>
      <c r="AH23" s="11">
        <f t="shared" si="6"/>
        <v>-8</v>
      </c>
      <c r="AI23" s="11">
        <f t="shared" si="7"/>
        <v>1</v>
      </c>
      <c r="AJ23" s="11">
        <f t="shared" si="8"/>
        <v>4</v>
      </c>
      <c r="AK23" s="11">
        <f t="shared" si="9"/>
        <v>3</v>
      </c>
      <c r="AL23" s="11">
        <f t="shared" si="10"/>
        <v>-4</v>
      </c>
      <c r="AM23" s="11">
        <f t="shared" si="11"/>
        <v>5</v>
      </c>
      <c r="AN23" s="11">
        <f t="shared" si="12"/>
        <v>2</v>
      </c>
      <c r="AO23" s="11">
        <f t="shared" si="13"/>
        <v>2</v>
      </c>
      <c r="AP23" s="11">
        <f t="shared" si="14"/>
        <v>-2</v>
      </c>
      <c r="AQ23" s="11">
        <f t="shared" si="15"/>
        <v>4</v>
      </c>
      <c r="AR23" s="11">
        <f t="shared" si="16"/>
        <v>-7</v>
      </c>
      <c r="AS23" s="11">
        <f t="shared" si="17"/>
        <v>-2</v>
      </c>
      <c r="AT23" s="11">
        <f t="shared" si="18"/>
        <v>-1</v>
      </c>
      <c r="AU23" s="78">
        <f t="shared" si="19"/>
        <v>6</v>
      </c>
      <c r="AV23" s="65"/>
      <c r="AW23" s="17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1">
        <v>0</v>
      </c>
      <c r="BG23" s="11">
        <v>0</v>
      </c>
      <c r="BH23" s="11">
        <v>0</v>
      </c>
      <c r="BI23" s="11">
        <v>0</v>
      </c>
      <c r="BJ23" s="11">
        <v>0</v>
      </c>
      <c r="BK23" s="11">
        <v>0</v>
      </c>
      <c r="BL23" s="11">
        <v>0</v>
      </c>
      <c r="BM23" s="12">
        <v>1</v>
      </c>
      <c r="BN23" s="12">
        <v>2</v>
      </c>
      <c r="BO23" s="23">
        <v>1.5</v>
      </c>
      <c r="BP23" s="27">
        <f t="shared" si="20"/>
        <v>4.5</v>
      </c>
      <c r="BQ23" s="19"/>
      <c r="BR23" s="5">
        <f t="shared" si="21"/>
        <v>1</v>
      </c>
      <c r="BS23" s="5">
        <f t="shared" si="22"/>
        <v>1</v>
      </c>
      <c r="BT23" s="5">
        <f t="shared" si="23"/>
        <v>-2</v>
      </c>
      <c r="BU23" s="5">
        <f t="shared" si="24"/>
        <v>5</v>
      </c>
      <c r="BV23" s="5">
        <f t="shared" si="25"/>
        <v>2</v>
      </c>
      <c r="BW23" s="5">
        <f t="shared" si="26"/>
        <v>2</v>
      </c>
      <c r="BX23" s="5">
        <f t="shared" si="27"/>
        <v>-8</v>
      </c>
      <c r="BY23" s="5">
        <f t="shared" si="28"/>
        <v>1</v>
      </c>
      <c r="BZ23" s="5">
        <f t="shared" si="29"/>
        <v>4</v>
      </c>
      <c r="CA23" s="5">
        <f t="shared" si="30"/>
        <v>3</v>
      </c>
      <c r="CB23" s="5">
        <f t="shared" si="31"/>
        <v>-4</v>
      </c>
      <c r="CC23" s="5">
        <f t="shared" si="32"/>
        <v>5</v>
      </c>
      <c r="CD23" s="5">
        <f t="shared" si="33"/>
        <v>2</v>
      </c>
      <c r="CE23" s="5">
        <f t="shared" si="34"/>
        <v>2</v>
      </c>
      <c r="CF23" s="5">
        <f t="shared" si="35"/>
        <v>-2</v>
      </c>
      <c r="CG23" s="5">
        <f t="shared" si="36"/>
        <v>4</v>
      </c>
      <c r="CH23" s="5">
        <f t="shared" si="37"/>
        <v>-6</v>
      </c>
      <c r="CI23" s="5">
        <f t="shared" si="38"/>
        <v>0</v>
      </c>
      <c r="CJ23" s="5">
        <f t="shared" si="39"/>
        <v>0.5</v>
      </c>
      <c r="CK23" s="19">
        <f t="shared" si="40"/>
        <v>10.5</v>
      </c>
      <c r="CL23" s="19"/>
      <c r="CM23" s="5"/>
      <c r="CN23" s="5">
        <f t="shared" si="41"/>
        <v>0</v>
      </c>
      <c r="CO23" s="5">
        <f t="shared" si="42"/>
        <v>-3</v>
      </c>
      <c r="CP23" s="5">
        <f t="shared" si="43"/>
        <v>7</v>
      </c>
      <c r="CQ23" s="5">
        <f t="shared" si="44"/>
        <v>-3</v>
      </c>
      <c r="CR23" s="5">
        <f t="shared" si="45"/>
        <v>0</v>
      </c>
      <c r="CS23" s="5">
        <f t="shared" si="46"/>
        <v>-10</v>
      </c>
      <c r="CT23" s="5">
        <f t="shared" si="47"/>
        <v>9</v>
      </c>
      <c r="CU23" s="5">
        <f t="shared" si="48"/>
        <v>3</v>
      </c>
      <c r="CV23" s="5">
        <f t="shared" si="49"/>
        <v>-1</v>
      </c>
      <c r="CW23" s="5">
        <f t="shared" si="50"/>
        <v>-7</v>
      </c>
      <c r="CX23" s="5">
        <f t="shared" si="51"/>
        <v>9</v>
      </c>
      <c r="CY23" s="5">
        <f t="shared" si="52"/>
        <v>-3</v>
      </c>
      <c r="CZ23" s="5">
        <f t="shared" si="53"/>
        <v>0</v>
      </c>
      <c r="DA23" s="5">
        <f t="shared" si="54"/>
        <v>-4</v>
      </c>
      <c r="DB23" s="5">
        <f t="shared" si="55"/>
        <v>6</v>
      </c>
      <c r="DC23" s="5">
        <f t="shared" si="56"/>
        <v>-10</v>
      </c>
      <c r="DD23" s="5">
        <f t="shared" si="57"/>
        <v>6</v>
      </c>
      <c r="DE23" s="5">
        <f t="shared" si="58"/>
        <v>0.5</v>
      </c>
      <c r="DF23" s="19"/>
      <c r="DG23" s="19"/>
      <c r="DH23" s="19"/>
      <c r="DI23" s="77"/>
      <c r="DJ23" s="121">
        <v>0</v>
      </c>
      <c r="DK23" s="121">
        <v>-3</v>
      </c>
      <c r="DL23" s="121">
        <v>-3.5</v>
      </c>
      <c r="DM23" s="121">
        <v>-0.6</v>
      </c>
      <c r="DN23" s="121">
        <v>0</v>
      </c>
      <c r="DO23" s="121">
        <v>-5</v>
      </c>
      <c r="DP23" s="121">
        <v>-1.125</v>
      </c>
      <c r="DQ23" s="121">
        <v>3</v>
      </c>
      <c r="DR23" s="121">
        <v>-0.25</v>
      </c>
      <c r="DS23" s="121">
        <v>-2.3333333333333335</v>
      </c>
      <c r="DT23" s="121">
        <v>-2.25</v>
      </c>
      <c r="DU23" s="121">
        <v>-0.6</v>
      </c>
      <c r="DV23" s="121">
        <v>0</v>
      </c>
      <c r="DW23" s="121">
        <v>-2</v>
      </c>
      <c r="DX23" s="121">
        <v>-3</v>
      </c>
      <c r="DY23" s="121">
        <v>-2.5</v>
      </c>
      <c r="DZ23" s="121">
        <v>-1</v>
      </c>
      <c r="EA23" s="121"/>
      <c r="EB23" s="24"/>
      <c r="EC23" s="66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77"/>
      <c r="ET23" s="77"/>
      <c r="EU23" s="77"/>
      <c r="EV23" s="77"/>
      <c r="EW23" s="24"/>
      <c r="EX23" s="19"/>
      <c r="EY23" s="77"/>
      <c r="EZ23" s="77"/>
      <c r="FA23" s="77"/>
      <c r="FB23" s="77"/>
      <c r="FC23" s="77"/>
      <c r="FD23" s="77"/>
      <c r="FE23" s="77"/>
      <c r="FF23" s="77"/>
      <c r="FG23" s="77"/>
      <c r="FH23" s="77"/>
      <c r="FI23" s="77"/>
      <c r="FJ23" s="77"/>
      <c r="FK23" s="77"/>
      <c r="FL23" s="77"/>
      <c r="FM23" s="77"/>
      <c r="FN23" s="77"/>
      <c r="FO23" s="77"/>
      <c r="FP23" s="77"/>
      <c r="FQ23" s="77"/>
      <c r="FR23" s="24"/>
      <c r="FS23" s="24"/>
      <c r="FT23" s="24"/>
      <c r="FU23" s="77"/>
      <c r="FV23" s="77"/>
      <c r="FW23" s="77"/>
      <c r="FX23" s="77"/>
      <c r="FY23" s="77"/>
      <c r="FZ23" s="77"/>
      <c r="GA23" s="77"/>
      <c r="GB23" s="77"/>
      <c r="GC23" s="77"/>
      <c r="GD23" s="77"/>
      <c r="GE23" s="77"/>
      <c r="GF23" s="77"/>
      <c r="GG23" s="77"/>
      <c r="GH23" s="77"/>
      <c r="GI23" s="77"/>
      <c r="GJ23" s="77"/>
      <c r="GK23" s="77"/>
      <c r="GL23" s="77"/>
      <c r="GM23" s="77"/>
      <c r="GN23" s="24"/>
      <c r="GO23" s="24">
        <v>3.48E-3</v>
      </c>
      <c r="GP23" s="10">
        <f t="shared" si="59"/>
        <v>3.48E-3</v>
      </c>
      <c r="GQ23" s="10">
        <f t="shared" si="60"/>
        <v>3.48E-3</v>
      </c>
      <c r="GR23" s="10">
        <f t="shared" si="61"/>
        <v>-6.96E-3</v>
      </c>
      <c r="GS23" s="10">
        <f t="shared" si="62"/>
        <v>1.7399999999999999E-2</v>
      </c>
      <c r="GT23" s="10">
        <f t="shared" si="63"/>
        <v>6.96E-3</v>
      </c>
      <c r="GU23" s="10">
        <f t="shared" si="64"/>
        <v>6.96E-3</v>
      </c>
      <c r="GV23" s="10">
        <f t="shared" si="65"/>
        <v>-2.784E-2</v>
      </c>
      <c r="GW23" s="10">
        <f t="shared" si="66"/>
        <v>3.48E-3</v>
      </c>
      <c r="GX23" s="10">
        <f t="shared" si="67"/>
        <v>1.392E-2</v>
      </c>
      <c r="GY23" s="10">
        <f t="shared" si="68"/>
        <v>1.044E-2</v>
      </c>
      <c r="GZ23" s="10">
        <f t="shared" si="69"/>
        <v>-1.392E-2</v>
      </c>
      <c r="HA23" s="10">
        <f t="shared" si="70"/>
        <v>1.7399999999999999E-2</v>
      </c>
      <c r="HB23" s="10">
        <f t="shared" si="71"/>
        <v>6.96E-3</v>
      </c>
      <c r="HC23" s="10">
        <f t="shared" si="72"/>
        <v>6.96E-3</v>
      </c>
      <c r="HD23" s="10">
        <f t="shared" si="73"/>
        <v>-6.96E-3</v>
      </c>
      <c r="HE23" s="10">
        <f t="shared" si="74"/>
        <v>1.392E-2</v>
      </c>
      <c r="HF23" s="10">
        <f t="shared" si="75"/>
        <v>-2.0879999999999999E-2</v>
      </c>
      <c r="HG23" s="10">
        <f t="shared" si="76"/>
        <v>0</v>
      </c>
      <c r="HH23" s="10">
        <f t="shared" si="77"/>
        <v>1.74E-3</v>
      </c>
      <c r="HI23" s="19">
        <f t="shared" si="78"/>
        <v>3.6540000000000003E-2</v>
      </c>
      <c r="HJ23" s="115"/>
      <c r="HK23" s="115"/>
      <c r="HL23" s="115"/>
      <c r="HM23" s="115"/>
      <c r="HN23" s="115"/>
      <c r="HO23" s="115"/>
      <c r="HP23" s="115"/>
      <c r="HQ23" s="115"/>
      <c r="HR23" s="115"/>
      <c r="HS23" s="115"/>
      <c r="HT23" s="115"/>
      <c r="HU23" s="115"/>
      <c r="HV23" s="115"/>
      <c r="HW23" s="115"/>
      <c r="HX23" s="115"/>
      <c r="HY23" s="115"/>
      <c r="HZ23" s="115"/>
      <c r="IA23" s="115"/>
      <c r="IB23" s="115"/>
      <c r="IC23" s="22">
        <f t="shared" si="79"/>
        <v>3.4800000000000005E-3</v>
      </c>
      <c r="ID23" s="22"/>
      <c r="IE23" s="24">
        <f t="shared" si="80"/>
        <v>1.529526453335818E-10</v>
      </c>
      <c r="IF23" s="24">
        <f t="shared" si="81"/>
        <v>3.2120055520052183E-9</v>
      </c>
    </row>
    <row r="24" spans="1:240" x14ac:dyDescent="0.25">
      <c r="A24" s="163">
        <v>22</v>
      </c>
      <c r="B24" s="43"/>
      <c r="C24" s="43" t="s">
        <v>281</v>
      </c>
      <c r="D24" s="43" t="s">
        <v>202</v>
      </c>
      <c r="E24" s="82">
        <v>513</v>
      </c>
      <c r="F24" s="53" t="s">
        <v>166</v>
      </c>
      <c r="G24" s="17">
        <v>1521</v>
      </c>
      <c r="H24" s="12">
        <v>1622</v>
      </c>
      <c r="I24" s="12">
        <v>1719</v>
      </c>
      <c r="J24" s="12">
        <v>1841</v>
      </c>
      <c r="K24" s="12">
        <v>2025</v>
      </c>
      <c r="L24" s="12">
        <v>2161</v>
      </c>
      <c r="M24" s="12">
        <v>2413</v>
      </c>
      <c r="N24" s="12">
        <v>2721</v>
      </c>
      <c r="O24" s="12">
        <v>3338</v>
      </c>
      <c r="P24" s="11">
        <v>3860</v>
      </c>
      <c r="Q24" s="12">
        <v>4528</v>
      </c>
      <c r="R24" s="12">
        <v>5234</v>
      </c>
      <c r="S24" s="12">
        <v>6227</v>
      </c>
      <c r="T24" s="11">
        <v>6895</v>
      </c>
      <c r="U24" s="11">
        <v>7463</v>
      </c>
      <c r="V24" s="98">
        <v>7720</v>
      </c>
      <c r="W24" s="98">
        <v>8047</v>
      </c>
      <c r="X24" s="98">
        <v>8412</v>
      </c>
      <c r="Y24" s="98">
        <v>8456</v>
      </c>
      <c r="Z24" s="98">
        <v>8768</v>
      </c>
      <c r="AA24" s="65"/>
      <c r="AB24" s="70">
        <f t="shared" si="0"/>
        <v>101</v>
      </c>
      <c r="AC24" s="12">
        <f t="shared" si="1"/>
        <v>97</v>
      </c>
      <c r="AD24" s="12">
        <f t="shared" si="2"/>
        <v>122</v>
      </c>
      <c r="AE24" s="12">
        <f t="shared" si="3"/>
        <v>184</v>
      </c>
      <c r="AF24" s="12">
        <f t="shared" si="4"/>
        <v>136</v>
      </c>
      <c r="AG24" s="12">
        <f t="shared" si="5"/>
        <v>252</v>
      </c>
      <c r="AH24" s="12">
        <f t="shared" si="6"/>
        <v>308</v>
      </c>
      <c r="AI24" s="12">
        <f t="shared" si="7"/>
        <v>617</v>
      </c>
      <c r="AJ24" s="12">
        <f t="shared" si="8"/>
        <v>522</v>
      </c>
      <c r="AK24" s="12">
        <f t="shared" si="9"/>
        <v>668</v>
      </c>
      <c r="AL24" s="12">
        <f t="shared" si="10"/>
        <v>706</v>
      </c>
      <c r="AM24" s="12">
        <f t="shared" si="11"/>
        <v>993</v>
      </c>
      <c r="AN24" s="12">
        <f t="shared" si="12"/>
        <v>668</v>
      </c>
      <c r="AO24" s="12">
        <f t="shared" si="13"/>
        <v>568</v>
      </c>
      <c r="AP24" s="12">
        <f t="shared" si="14"/>
        <v>257</v>
      </c>
      <c r="AQ24" s="12">
        <f t="shared" si="15"/>
        <v>327</v>
      </c>
      <c r="AR24" s="12">
        <f t="shared" si="16"/>
        <v>365</v>
      </c>
      <c r="AS24" s="12">
        <f t="shared" si="17"/>
        <v>44</v>
      </c>
      <c r="AT24" s="12">
        <f t="shared" si="18"/>
        <v>312</v>
      </c>
      <c r="AU24" s="79">
        <f t="shared" si="19"/>
        <v>7247</v>
      </c>
      <c r="AV24" s="63"/>
      <c r="AW24" s="17">
        <v>36</v>
      </c>
      <c r="AX24" s="12">
        <v>105</v>
      </c>
      <c r="AY24" s="12">
        <v>118</v>
      </c>
      <c r="AZ24" s="12">
        <v>102</v>
      </c>
      <c r="BA24" s="12">
        <v>124</v>
      </c>
      <c r="BB24" s="12">
        <v>148</v>
      </c>
      <c r="BC24" s="12">
        <v>159</v>
      </c>
      <c r="BD24" s="12">
        <v>134</v>
      </c>
      <c r="BE24" s="12">
        <v>210</v>
      </c>
      <c r="BF24" s="11">
        <v>179</v>
      </c>
      <c r="BG24" s="11">
        <v>196</v>
      </c>
      <c r="BH24" s="11">
        <v>187</v>
      </c>
      <c r="BI24" s="11">
        <v>184</v>
      </c>
      <c r="BJ24" s="11">
        <v>198</v>
      </c>
      <c r="BK24" s="11">
        <v>208</v>
      </c>
      <c r="BL24" s="11">
        <v>82</v>
      </c>
      <c r="BM24" s="11">
        <v>181</v>
      </c>
      <c r="BN24" s="11">
        <v>267</v>
      </c>
      <c r="BO24" s="11">
        <v>362</v>
      </c>
      <c r="BP24" s="19">
        <f t="shared" si="20"/>
        <v>3180</v>
      </c>
      <c r="BQ24" s="27"/>
      <c r="BR24" s="5">
        <f t="shared" si="21"/>
        <v>137</v>
      </c>
      <c r="BS24" s="5">
        <f t="shared" si="22"/>
        <v>202</v>
      </c>
      <c r="BT24" s="5">
        <f t="shared" si="23"/>
        <v>240</v>
      </c>
      <c r="BU24" s="5">
        <f t="shared" si="24"/>
        <v>286</v>
      </c>
      <c r="BV24" s="5">
        <f t="shared" si="25"/>
        <v>260</v>
      </c>
      <c r="BW24" s="5">
        <f t="shared" si="26"/>
        <v>400</v>
      </c>
      <c r="BX24" s="5">
        <f t="shared" si="27"/>
        <v>467</v>
      </c>
      <c r="BY24" s="5">
        <f t="shared" si="28"/>
        <v>751</v>
      </c>
      <c r="BZ24" s="5">
        <f t="shared" si="29"/>
        <v>732</v>
      </c>
      <c r="CA24" s="5">
        <f t="shared" si="30"/>
        <v>847</v>
      </c>
      <c r="CB24" s="5">
        <f t="shared" si="31"/>
        <v>902</v>
      </c>
      <c r="CC24" s="5">
        <f t="shared" si="32"/>
        <v>1180</v>
      </c>
      <c r="CD24" s="5">
        <f t="shared" si="33"/>
        <v>852</v>
      </c>
      <c r="CE24" s="5">
        <f t="shared" si="34"/>
        <v>766</v>
      </c>
      <c r="CF24" s="5">
        <f t="shared" si="35"/>
        <v>465</v>
      </c>
      <c r="CG24" s="5">
        <f t="shared" si="36"/>
        <v>409</v>
      </c>
      <c r="CH24" s="5">
        <f t="shared" si="37"/>
        <v>546</v>
      </c>
      <c r="CI24" s="5">
        <f t="shared" si="38"/>
        <v>311</v>
      </c>
      <c r="CJ24" s="5">
        <f t="shared" si="39"/>
        <v>674</v>
      </c>
      <c r="CK24" s="19">
        <f t="shared" si="40"/>
        <v>10427</v>
      </c>
      <c r="CL24" s="19"/>
      <c r="CM24" s="5"/>
      <c r="CN24" s="5">
        <f t="shared" si="41"/>
        <v>65</v>
      </c>
      <c r="CO24" s="5">
        <f t="shared" si="42"/>
        <v>38</v>
      </c>
      <c r="CP24" s="5">
        <f t="shared" si="43"/>
        <v>46</v>
      </c>
      <c r="CQ24" s="5">
        <f t="shared" si="44"/>
        <v>-26</v>
      </c>
      <c r="CR24" s="5">
        <f t="shared" si="45"/>
        <v>140</v>
      </c>
      <c r="CS24" s="5">
        <f t="shared" si="46"/>
        <v>67</v>
      </c>
      <c r="CT24" s="5">
        <f t="shared" si="47"/>
        <v>284</v>
      </c>
      <c r="CU24" s="5">
        <f t="shared" si="48"/>
        <v>-19</v>
      </c>
      <c r="CV24" s="5">
        <f t="shared" si="49"/>
        <v>115</v>
      </c>
      <c r="CW24" s="5">
        <f t="shared" si="50"/>
        <v>55</v>
      </c>
      <c r="CX24" s="5">
        <f t="shared" si="51"/>
        <v>278</v>
      </c>
      <c r="CY24" s="5">
        <f t="shared" si="52"/>
        <v>-328</v>
      </c>
      <c r="CZ24" s="5">
        <f t="shared" si="53"/>
        <v>-86</v>
      </c>
      <c r="DA24" s="5">
        <f t="shared" si="54"/>
        <v>-301</v>
      </c>
      <c r="DB24" s="5">
        <f t="shared" si="55"/>
        <v>-56</v>
      </c>
      <c r="DC24" s="5">
        <f t="shared" si="56"/>
        <v>137</v>
      </c>
      <c r="DD24" s="5">
        <f t="shared" si="57"/>
        <v>-235</v>
      </c>
      <c r="DE24" s="5">
        <f t="shared" si="58"/>
        <v>363</v>
      </c>
      <c r="DF24" s="19"/>
      <c r="DG24" s="19"/>
      <c r="DH24" s="19"/>
      <c r="DI24" s="77"/>
      <c r="DJ24" s="121">
        <v>0.47445255474452552</v>
      </c>
      <c r="DK24" s="121">
        <v>0.18811881188118812</v>
      </c>
      <c r="DL24" s="121">
        <v>0.19166666666666668</v>
      </c>
      <c r="DM24" s="121">
        <v>-9.0909090909090912E-2</v>
      </c>
      <c r="DN24" s="121">
        <v>0.53846153846153844</v>
      </c>
      <c r="DO24" s="121">
        <v>0.16750000000000001</v>
      </c>
      <c r="DP24" s="121">
        <v>0.60813704496788012</v>
      </c>
      <c r="DQ24" s="121">
        <v>-2.529960053262317E-2</v>
      </c>
      <c r="DR24" s="121">
        <v>0.15710382513661203</v>
      </c>
      <c r="DS24" s="121">
        <v>6.4935064935064929E-2</v>
      </c>
      <c r="DT24" s="121">
        <v>0.30820399113082042</v>
      </c>
      <c r="DU24" s="121">
        <v>-0.27796610169491526</v>
      </c>
      <c r="DV24" s="121">
        <v>-0.10093896713615023</v>
      </c>
      <c r="DW24" s="121">
        <v>-0.39295039164490864</v>
      </c>
      <c r="DX24" s="121">
        <v>-0.12043010752688173</v>
      </c>
      <c r="DY24" s="121">
        <v>0.33496332518337407</v>
      </c>
      <c r="DZ24" s="121">
        <v>-0.43040293040293043</v>
      </c>
      <c r="EA24" s="121"/>
      <c r="EB24" s="24"/>
      <c r="EC24" s="65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7"/>
      <c r="EO24" s="77"/>
      <c r="EP24" s="77"/>
      <c r="EQ24" s="77"/>
      <c r="ER24" s="77"/>
      <c r="ES24" s="77"/>
      <c r="ET24" s="77"/>
      <c r="EU24" s="77"/>
      <c r="EV24" s="77"/>
      <c r="EW24" s="24"/>
      <c r="EX24" s="27"/>
      <c r="EY24" s="77"/>
      <c r="EZ24" s="77"/>
      <c r="FA24" s="77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7"/>
      <c r="FM24" s="77"/>
      <c r="FN24" s="77"/>
      <c r="FO24" s="77"/>
      <c r="FP24" s="77"/>
      <c r="FQ24" s="77"/>
      <c r="FR24" s="24"/>
      <c r="FS24" s="24"/>
      <c r="FT24" s="24"/>
      <c r="FU24" s="77"/>
      <c r="FV24" s="77"/>
      <c r="FW24" s="77"/>
      <c r="FX24" s="77"/>
      <c r="FY24" s="77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7"/>
      <c r="GK24" s="77"/>
      <c r="GL24" s="77"/>
      <c r="GM24" s="77"/>
      <c r="GN24" s="24"/>
      <c r="GO24" s="24">
        <v>8.7000000000000001E-4</v>
      </c>
      <c r="GP24" s="10">
        <f t="shared" si="59"/>
        <v>0.11919</v>
      </c>
      <c r="GQ24" s="10">
        <f t="shared" si="60"/>
        <v>0.17574000000000001</v>
      </c>
      <c r="GR24" s="10">
        <f t="shared" si="61"/>
        <v>0.20880000000000001</v>
      </c>
      <c r="GS24" s="10">
        <f t="shared" si="62"/>
        <v>0.24882000000000001</v>
      </c>
      <c r="GT24" s="10">
        <f t="shared" si="63"/>
        <v>0.22620000000000001</v>
      </c>
      <c r="GU24" s="10">
        <f t="shared" si="64"/>
        <v>0.34799999999999998</v>
      </c>
      <c r="GV24" s="10">
        <f t="shared" si="65"/>
        <v>0.40628999999999998</v>
      </c>
      <c r="GW24" s="10">
        <f t="shared" si="66"/>
        <v>0.65337000000000001</v>
      </c>
      <c r="GX24" s="10">
        <f t="shared" si="67"/>
        <v>0.63683999999999996</v>
      </c>
      <c r="GY24" s="10">
        <f t="shared" si="68"/>
        <v>0.73689000000000004</v>
      </c>
      <c r="GZ24" s="10">
        <f t="shared" si="69"/>
        <v>0.78473999999999999</v>
      </c>
      <c r="HA24" s="10">
        <f t="shared" si="70"/>
        <v>1.0266</v>
      </c>
      <c r="HB24" s="10">
        <f t="shared" si="71"/>
        <v>0.74124000000000001</v>
      </c>
      <c r="HC24" s="10">
        <f t="shared" si="72"/>
        <v>0.66642000000000001</v>
      </c>
      <c r="HD24" s="10">
        <f t="shared" si="73"/>
        <v>0.40455000000000002</v>
      </c>
      <c r="HE24" s="10">
        <f t="shared" si="74"/>
        <v>0.35582999999999998</v>
      </c>
      <c r="HF24" s="10">
        <f t="shared" si="75"/>
        <v>0.47502</v>
      </c>
      <c r="HG24" s="10">
        <f t="shared" si="76"/>
        <v>0.27056999999999998</v>
      </c>
      <c r="HH24" s="10">
        <f t="shared" si="77"/>
        <v>0.58638000000000001</v>
      </c>
      <c r="HI24" s="19">
        <f t="shared" si="78"/>
        <v>9.0714900000000007</v>
      </c>
      <c r="HJ24" s="115"/>
      <c r="HK24" s="115"/>
      <c r="HL24" s="115"/>
      <c r="HM24" s="115"/>
      <c r="HN24" s="115"/>
      <c r="HO24" s="115"/>
      <c r="HP24" s="115"/>
      <c r="HQ24" s="115"/>
      <c r="HR24" s="115"/>
      <c r="HS24" s="115"/>
      <c r="HT24" s="115"/>
      <c r="HU24" s="115"/>
      <c r="HV24" s="115"/>
      <c r="HW24" s="115"/>
      <c r="HX24" s="115"/>
      <c r="HY24" s="115"/>
      <c r="HZ24" s="115"/>
      <c r="IA24" s="115"/>
      <c r="IB24" s="115"/>
      <c r="IC24" s="22">
        <f t="shared" si="79"/>
        <v>8.7000000000000011E-4</v>
      </c>
      <c r="ID24" s="22"/>
      <c r="IE24" s="24">
        <f t="shared" si="80"/>
        <v>5.154504147741707E-8</v>
      </c>
      <c r="IF24" s="24">
        <f t="shared" si="81"/>
        <v>7.9741861644662879E-7</v>
      </c>
    </row>
    <row r="25" spans="1:240" x14ac:dyDescent="0.25">
      <c r="A25" s="163">
        <v>23</v>
      </c>
      <c r="B25" s="49"/>
      <c r="C25" s="49" t="s">
        <v>185</v>
      </c>
      <c r="D25" s="49" t="s">
        <v>185</v>
      </c>
      <c r="E25" s="82">
        <v>224</v>
      </c>
      <c r="F25" s="52" t="s">
        <v>138</v>
      </c>
      <c r="G25" s="17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/>
      <c r="N25" s="12">
        <v>0</v>
      </c>
      <c r="O25" s="12">
        <v>0</v>
      </c>
      <c r="P25" s="12"/>
      <c r="Q25" s="11">
        <v>0</v>
      </c>
      <c r="R25" s="12">
        <v>2</v>
      </c>
      <c r="S25" s="11"/>
      <c r="T25" s="12">
        <v>1</v>
      </c>
      <c r="U25" s="12">
        <v>1</v>
      </c>
      <c r="V25" s="97">
        <v>1</v>
      </c>
      <c r="W25" s="97">
        <v>1</v>
      </c>
      <c r="X25" s="97">
        <v>1</v>
      </c>
      <c r="Y25" s="97">
        <v>2</v>
      </c>
      <c r="Z25" s="98">
        <v>2</v>
      </c>
      <c r="AA25" s="65"/>
      <c r="AB25" s="72">
        <f t="shared" si="0"/>
        <v>0</v>
      </c>
      <c r="AC25" s="11">
        <f t="shared" si="1"/>
        <v>0</v>
      </c>
      <c r="AD25" s="11">
        <f t="shared" si="2"/>
        <v>0</v>
      </c>
      <c r="AE25" s="11">
        <f t="shared" si="3"/>
        <v>0</v>
      </c>
      <c r="AF25" s="11">
        <f t="shared" si="4"/>
        <v>0</v>
      </c>
      <c r="AG25" s="11">
        <f t="shared" si="5"/>
        <v>0</v>
      </c>
      <c r="AH25" s="11">
        <f t="shared" si="6"/>
        <v>0</v>
      </c>
      <c r="AI25" s="11">
        <f t="shared" si="7"/>
        <v>0</v>
      </c>
      <c r="AJ25" s="11">
        <f t="shared" si="8"/>
        <v>0</v>
      </c>
      <c r="AK25" s="11">
        <f t="shared" si="9"/>
        <v>0</v>
      </c>
      <c r="AL25" s="11">
        <f t="shared" si="10"/>
        <v>2</v>
      </c>
      <c r="AM25" s="11">
        <f t="shared" si="11"/>
        <v>-2</v>
      </c>
      <c r="AN25" s="11">
        <f t="shared" si="12"/>
        <v>1</v>
      </c>
      <c r="AO25" s="11">
        <f t="shared" si="13"/>
        <v>0</v>
      </c>
      <c r="AP25" s="11">
        <f t="shared" si="14"/>
        <v>0</v>
      </c>
      <c r="AQ25" s="11">
        <f t="shared" si="15"/>
        <v>0</v>
      </c>
      <c r="AR25" s="11">
        <f t="shared" si="16"/>
        <v>0</v>
      </c>
      <c r="AS25" s="11">
        <f t="shared" si="17"/>
        <v>1</v>
      </c>
      <c r="AT25" s="11">
        <f t="shared" si="18"/>
        <v>0</v>
      </c>
      <c r="AU25" s="78">
        <f t="shared" si="19"/>
        <v>2</v>
      </c>
      <c r="AV25" s="65"/>
      <c r="AW25" s="11">
        <v>0</v>
      </c>
      <c r="AX25" s="11">
        <v>0</v>
      </c>
      <c r="AY25" s="11"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v>0</v>
      </c>
      <c r="BE25" s="11"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v>0</v>
      </c>
      <c r="BK25" s="11">
        <v>0</v>
      </c>
      <c r="BL25" s="11">
        <v>0</v>
      </c>
      <c r="BM25" s="11"/>
      <c r="BN25" s="11"/>
      <c r="BO25" s="8"/>
      <c r="BP25" s="27">
        <f t="shared" si="20"/>
        <v>0</v>
      </c>
      <c r="BQ25" s="27"/>
      <c r="BR25" s="5">
        <f t="shared" si="21"/>
        <v>0</v>
      </c>
      <c r="BS25" s="5">
        <f t="shared" si="22"/>
        <v>0</v>
      </c>
      <c r="BT25" s="5">
        <f t="shared" si="23"/>
        <v>0</v>
      </c>
      <c r="BU25" s="5">
        <f t="shared" si="24"/>
        <v>0</v>
      </c>
      <c r="BV25" s="5">
        <f t="shared" si="25"/>
        <v>0</v>
      </c>
      <c r="BW25" s="5">
        <f t="shared" si="26"/>
        <v>0</v>
      </c>
      <c r="BX25" s="5">
        <f t="shared" si="27"/>
        <v>0</v>
      </c>
      <c r="BY25" s="5">
        <f t="shared" si="28"/>
        <v>0</v>
      </c>
      <c r="BZ25" s="5">
        <f t="shared" si="29"/>
        <v>0</v>
      </c>
      <c r="CA25" s="5">
        <f t="shared" si="30"/>
        <v>0</v>
      </c>
      <c r="CB25" s="5">
        <f t="shared" si="31"/>
        <v>2</v>
      </c>
      <c r="CC25" s="5">
        <f t="shared" si="32"/>
        <v>-2</v>
      </c>
      <c r="CD25" s="5">
        <f t="shared" si="33"/>
        <v>1</v>
      </c>
      <c r="CE25" s="5">
        <f t="shared" si="34"/>
        <v>0</v>
      </c>
      <c r="CF25" s="5">
        <f t="shared" si="35"/>
        <v>0</v>
      </c>
      <c r="CG25" s="5">
        <f t="shared" si="36"/>
        <v>0</v>
      </c>
      <c r="CH25" s="5">
        <f t="shared" si="37"/>
        <v>0</v>
      </c>
      <c r="CI25" s="5">
        <f t="shared" si="38"/>
        <v>1</v>
      </c>
      <c r="CJ25" s="5">
        <f t="shared" si="39"/>
        <v>0</v>
      </c>
      <c r="CK25" s="19">
        <f t="shared" si="40"/>
        <v>2</v>
      </c>
      <c r="CL25" s="19"/>
      <c r="CM25" s="5"/>
      <c r="CN25" s="5">
        <f t="shared" si="41"/>
        <v>0</v>
      </c>
      <c r="CO25" s="5">
        <f t="shared" si="42"/>
        <v>0</v>
      </c>
      <c r="CP25" s="5">
        <f t="shared" si="43"/>
        <v>0</v>
      </c>
      <c r="CQ25" s="5">
        <f t="shared" si="44"/>
        <v>0</v>
      </c>
      <c r="CR25" s="5">
        <f t="shared" si="45"/>
        <v>0</v>
      </c>
      <c r="CS25" s="5">
        <f t="shared" si="46"/>
        <v>0</v>
      </c>
      <c r="CT25" s="5">
        <f t="shared" si="47"/>
        <v>0</v>
      </c>
      <c r="CU25" s="5">
        <f t="shared" si="48"/>
        <v>0</v>
      </c>
      <c r="CV25" s="5">
        <f t="shared" si="49"/>
        <v>0</v>
      </c>
      <c r="CW25" s="5">
        <f t="shared" si="50"/>
        <v>2</v>
      </c>
      <c r="CX25" s="5">
        <f t="shared" si="51"/>
        <v>-4</v>
      </c>
      <c r="CY25" s="5">
        <f t="shared" si="52"/>
        <v>3</v>
      </c>
      <c r="CZ25" s="5">
        <f t="shared" si="53"/>
        <v>-1</v>
      </c>
      <c r="DA25" s="5">
        <f t="shared" si="54"/>
        <v>0</v>
      </c>
      <c r="DB25" s="5">
        <f t="shared" si="55"/>
        <v>0</v>
      </c>
      <c r="DC25" s="5">
        <f t="shared" si="56"/>
        <v>0</v>
      </c>
      <c r="DD25" s="5">
        <f t="shared" si="57"/>
        <v>1</v>
      </c>
      <c r="DE25" s="5">
        <f t="shared" si="58"/>
        <v>-1</v>
      </c>
      <c r="DF25" s="19"/>
      <c r="DG25" s="19"/>
      <c r="DH25" s="19"/>
      <c r="DI25" s="77"/>
      <c r="DJ25" s="121" t="e">
        <v>#DIV/0!</v>
      </c>
      <c r="DK25" s="121" t="e">
        <v>#DIV/0!</v>
      </c>
      <c r="DL25" s="121" t="e">
        <v>#DIV/0!</v>
      </c>
      <c r="DM25" s="121" t="e">
        <v>#DIV/0!</v>
      </c>
      <c r="DN25" s="121" t="e">
        <v>#DIV/0!</v>
      </c>
      <c r="DO25" s="121" t="e">
        <v>#DIV/0!</v>
      </c>
      <c r="DP25" s="121" t="e">
        <v>#DIV/0!</v>
      </c>
      <c r="DQ25" s="121" t="e">
        <v>#DIV/0!</v>
      </c>
      <c r="DR25" s="121" t="e">
        <v>#DIV/0!</v>
      </c>
      <c r="DS25" s="121" t="e">
        <v>#DIV/0!</v>
      </c>
      <c r="DT25" s="121">
        <v>-2</v>
      </c>
      <c r="DU25" s="121">
        <v>-1.5</v>
      </c>
      <c r="DV25" s="121">
        <v>-1</v>
      </c>
      <c r="DW25" s="121" t="e">
        <v>#DIV/0!</v>
      </c>
      <c r="DX25" s="121" t="e">
        <v>#DIV/0!</v>
      </c>
      <c r="DY25" s="121" t="e">
        <v>#DIV/0!</v>
      </c>
      <c r="DZ25" s="121" t="e">
        <v>#DIV/0!</v>
      </c>
      <c r="EA25" s="121"/>
      <c r="EB25" s="24"/>
      <c r="EC25" s="65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7"/>
      <c r="ES25" s="77"/>
      <c r="ET25" s="77"/>
      <c r="EU25" s="77"/>
      <c r="EV25" s="77"/>
      <c r="EW25" s="24"/>
      <c r="EX25" s="27"/>
      <c r="EY25" s="77"/>
      <c r="EZ25" s="77"/>
      <c r="FA25" s="77"/>
      <c r="FB25" s="77"/>
      <c r="FC25" s="77"/>
      <c r="FD25" s="77"/>
      <c r="FE25" s="77"/>
      <c r="FF25" s="77"/>
      <c r="FG25" s="77"/>
      <c r="FH25" s="77"/>
      <c r="FI25" s="77"/>
      <c r="FJ25" s="77"/>
      <c r="FK25" s="77"/>
      <c r="FL25" s="77"/>
      <c r="FM25" s="77"/>
      <c r="FN25" s="77"/>
      <c r="FO25" s="77"/>
      <c r="FP25" s="77"/>
      <c r="FQ25" s="77"/>
      <c r="FR25" s="24"/>
      <c r="FS25" s="24"/>
      <c r="FT25" s="24"/>
      <c r="FU25" s="77"/>
      <c r="FV25" s="77"/>
      <c r="FW25" s="77"/>
      <c r="FX25" s="77"/>
      <c r="FY25" s="77"/>
      <c r="FZ25" s="77"/>
      <c r="GA25" s="77"/>
      <c r="GB25" s="77"/>
      <c r="GC25" s="77"/>
      <c r="GD25" s="77"/>
      <c r="GE25" s="77"/>
      <c r="GF25" s="77"/>
      <c r="GG25" s="77"/>
      <c r="GH25" s="77"/>
      <c r="GI25" s="77"/>
      <c r="GJ25" s="77"/>
      <c r="GK25" s="77"/>
      <c r="GL25" s="77"/>
      <c r="GM25" s="77"/>
      <c r="GN25" s="24"/>
      <c r="GO25" s="24">
        <v>0.45152999999999999</v>
      </c>
      <c r="GP25" s="10">
        <f t="shared" si="59"/>
        <v>0</v>
      </c>
      <c r="GQ25" s="10">
        <f t="shared" si="60"/>
        <v>0</v>
      </c>
      <c r="GR25" s="10">
        <f t="shared" si="61"/>
        <v>0</v>
      </c>
      <c r="GS25" s="10">
        <f t="shared" si="62"/>
        <v>0</v>
      </c>
      <c r="GT25" s="10">
        <f t="shared" si="63"/>
        <v>0</v>
      </c>
      <c r="GU25" s="10">
        <f t="shared" si="64"/>
        <v>0</v>
      </c>
      <c r="GV25" s="10">
        <f t="shared" si="65"/>
        <v>0</v>
      </c>
      <c r="GW25" s="10">
        <f t="shared" si="66"/>
        <v>0</v>
      </c>
      <c r="GX25" s="10">
        <f t="shared" si="67"/>
        <v>0</v>
      </c>
      <c r="GY25" s="10">
        <f t="shared" si="68"/>
        <v>0</v>
      </c>
      <c r="GZ25" s="10">
        <f t="shared" si="69"/>
        <v>0.90305999999999997</v>
      </c>
      <c r="HA25" s="10">
        <f t="shared" si="70"/>
        <v>-0.90305999999999997</v>
      </c>
      <c r="HB25" s="10">
        <f t="shared" si="71"/>
        <v>0.45152999999999999</v>
      </c>
      <c r="HC25" s="10">
        <f t="shared" si="72"/>
        <v>0</v>
      </c>
      <c r="HD25" s="10">
        <f t="shared" si="73"/>
        <v>0</v>
      </c>
      <c r="HE25" s="10">
        <f t="shared" si="74"/>
        <v>0</v>
      </c>
      <c r="HF25" s="10">
        <f t="shared" si="75"/>
        <v>0</v>
      </c>
      <c r="HG25" s="10">
        <f t="shared" si="76"/>
        <v>0.45152999999999999</v>
      </c>
      <c r="HH25" s="10">
        <f t="shared" si="77"/>
        <v>0</v>
      </c>
      <c r="HI25" s="19">
        <f t="shared" si="78"/>
        <v>0.90305999999999997</v>
      </c>
      <c r="HJ25" s="115"/>
      <c r="HK25" s="115"/>
      <c r="HL25" s="115"/>
      <c r="HM25" s="115"/>
      <c r="HN25" s="115"/>
      <c r="HO25" s="115"/>
      <c r="HP25" s="115"/>
      <c r="HQ25" s="115"/>
      <c r="HR25" s="115"/>
      <c r="HS25" s="115"/>
      <c r="HT25" s="115"/>
      <c r="HU25" s="115"/>
      <c r="HV25" s="115"/>
      <c r="HW25" s="115"/>
      <c r="HX25" s="115"/>
      <c r="HY25" s="115"/>
      <c r="HZ25" s="115"/>
      <c r="IA25" s="115"/>
      <c r="IB25" s="115"/>
      <c r="IC25" s="22">
        <f t="shared" si="79"/>
        <v>0.45152999999999999</v>
      </c>
      <c r="ID25" s="22"/>
      <c r="IE25" s="24">
        <f t="shared" si="80"/>
        <v>0</v>
      </c>
      <c r="IF25" s="24">
        <f t="shared" si="81"/>
        <v>7.9382422928128952E-8</v>
      </c>
    </row>
    <row r="26" spans="1:240" x14ac:dyDescent="0.25">
      <c r="A26" s="163">
        <v>24</v>
      </c>
      <c r="B26" s="43"/>
      <c r="C26" s="43" t="s">
        <v>283</v>
      </c>
      <c r="D26" s="43" t="s">
        <v>183</v>
      </c>
      <c r="E26" s="82">
        <v>106</v>
      </c>
      <c r="F26" s="52" t="s">
        <v>3</v>
      </c>
      <c r="G26" s="17">
        <v>888</v>
      </c>
      <c r="H26" s="12">
        <v>962</v>
      </c>
      <c r="I26" s="12">
        <v>1069</v>
      </c>
      <c r="J26" s="12">
        <v>1529</v>
      </c>
      <c r="K26" s="12">
        <v>1907</v>
      </c>
      <c r="L26" s="12">
        <v>2233</v>
      </c>
      <c r="M26" s="12">
        <v>2684</v>
      </c>
      <c r="N26" s="12">
        <v>3312</v>
      </c>
      <c r="O26" s="12">
        <v>3930</v>
      </c>
      <c r="P26" s="11">
        <v>6753</v>
      </c>
      <c r="Q26" s="11">
        <v>10385</v>
      </c>
      <c r="R26" s="12">
        <v>13171</v>
      </c>
      <c r="S26" s="11">
        <v>17275</v>
      </c>
      <c r="T26" s="12">
        <v>20366</v>
      </c>
      <c r="U26" s="12">
        <v>23385</v>
      </c>
      <c r="V26" s="97">
        <v>25619</v>
      </c>
      <c r="W26" s="97">
        <v>28721</v>
      </c>
      <c r="X26" s="97">
        <v>31423</v>
      </c>
      <c r="Y26" s="97">
        <v>33152</v>
      </c>
      <c r="Z26" s="97">
        <v>35081</v>
      </c>
      <c r="AA26" s="134"/>
      <c r="AB26" s="70">
        <f t="shared" si="0"/>
        <v>74</v>
      </c>
      <c r="AC26" s="12">
        <f t="shared" si="1"/>
        <v>107</v>
      </c>
      <c r="AD26" s="12">
        <f t="shared" si="2"/>
        <v>460</v>
      </c>
      <c r="AE26" s="12">
        <f t="shared" si="3"/>
        <v>378</v>
      </c>
      <c r="AF26" s="12">
        <f t="shared" si="4"/>
        <v>326</v>
      </c>
      <c r="AG26" s="12">
        <f t="shared" si="5"/>
        <v>451</v>
      </c>
      <c r="AH26" s="12">
        <f t="shared" si="6"/>
        <v>628</v>
      </c>
      <c r="AI26" s="12">
        <f t="shared" si="7"/>
        <v>618</v>
      </c>
      <c r="AJ26" s="12">
        <f t="shared" si="8"/>
        <v>2823</v>
      </c>
      <c r="AK26" s="12">
        <f t="shared" si="9"/>
        <v>3632</v>
      </c>
      <c r="AL26" s="12">
        <f t="shared" si="10"/>
        <v>2786</v>
      </c>
      <c r="AM26" s="12">
        <f t="shared" si="11"/>
        <v>4104</v>
      </c>
      <c r="AN26" s="12">
        <f t="shared" si="12"/>
        <v>3091</v>
      </c>
      <c r="AO26" s="12">
        <f t="shared" si="13"/>
        <v>3019</v>
      </c>
      <c r="AP26" s="12">
        <f t="shared" si="14"/>
        <v>2234</v>
      </c>
      <c r="AQ26" s="12">
        <f t="shared" si="15"/>
        <v>3102</v>
      </c>
      <c r="AR26" s="12">
        <f t="shared" si="16"/>
        <v>2702</v>
      </c>
      <c r="AS26" s="12">
        <f t="shared" si="17"/>
        <v>1729</v>
      </c>
      <c r="AT26" s="12">
        <f t="shared" si="18"/>
        <v>1929</v>
      </c>
      <c r="AU26" s="79">
        <f t="shared" si="19"/>
        <v>34193</v>
      </c>
      <c r="AV26" s="63"/>
      <c r="AW26" s="17">
        <v>80</v>
      </c>
      <c r="AX26" s="12">
        <v>128</v>
      </c>
      <c r="AY26" s="12">
        <v>99</v>
      </c>
      <c r="AZ26" s="12">
        <v>129</v>
      </c>
      <c r="BA26" s="12">
        <v>95</v>
      </c>
      <c r="BB26" s="12">
        <v>183</v>
      </c>
      <c r="BC26" s="12">
        <v>170</v>
      </c>
      <c r="BD26" s="12">
        <v>193</v>
      </c>
      <c r="BE26" s="12">
        <v>185</v>
      </c>
      <c r="BF26" s="11">
        <v>188</v>
      </c>
      <c r="BG26" s="11">
        <v>213</v>
      </c>
      <c r="BH26" s="11">
        <v>208</v>
      </c>
      <c r="BI26" s="11">
        <v>185</v>
      </c>
      <c r="BJ26" s="11">
        <v>338</v>
      </c>
      <c r="BK26" s="11">
        <v>514</v>
      </c>
      <c r="BL26" s="11">
        <v>326</v>
      </c>
      <c r="BM26" s="11">
        <v>526</v>
      </c>
      <c r="BN26" s="11">
        <v>579</v>
      </c>
      <c r="BO26" s="12">
        <v>655</v>
      </c>
      <c r="BP26" s="19">
        <f t="shared" si="20"/>
        <v>4994</v>
      </c>
      <c r="BQ26" s="134"/>
      <c r="BR26" s="5">
        <f t="shared" si="21"/>
        <v>154</v>
      </c>
      <c r="BS26" s="5">
        <f t="shared" si="22"/>
        <v>235</v>
      </c>
      <c r="BT26" s="5">
        <f t="shared" si="23"/>
        <v>559</v>
      </c>
      <c r="BU26" s="5">
        <f t="shared" si="24"/>
        <v>507</v>
      </c>
      <c r="BV26" s="5">
        <f t="shared" si="25"/>
        <v>421</v>
      </c>
      <c r="BW26" s="5">
        <f t="shared" si="26"/>
        <v>634</v>
      </c>
      <c r="BX26" s="5">
        <f t="shared" si="27"/>
        <v>798</v>
      </c>
      <c r="BY26" s="5">
        <f t="shared" si="28"/>
        <v>811</v>
      </c>
      <c r="BZ26" s="5">
        <f t="shared" si="29"/>
        <v>3008</v>
      </c>
      <c r="CA26" s="5">
        <f t="shared" si="30"/>
        <v>3820</v>
      </c>
      <c r="CB26" s="5">
        <f t="shared" si="31"/>
        <v>2999</v>
      </c>
      <c r="CC26" s="5">
        <f t="shared" si="32"/>
        <v>4312</v>
      </c>
      <c r="CD26" s="5">
        <f t="shared" si="33"/>
        <v>3276</v>
      </c>
      <c r="CE26" s="5">
        <f t="shared" si="34"/>
        <v>3357</v>
      </c>
      <c r="CF26" s="5">
        <f t="shared" si="35"/>
        <v>2748</v>
      </c>
      <c r="CG26" s="5">
        <f t="shared" si="36"/>
        <v>3428</v>
      </c>
      <c r="CH26" s="5">
        <f t="shared" si="37"/>
        <v>3228</v>
      </c>
      <c r="CI26" s="5">
        <f t="shared" si="38"/>
        <v>2308</v>
      </c>
      <c r="CJ26" s="5">
        <f t="shared" si="39"/>
        <v>2584</v>
      </c>
      <c r="CK26" s="19">
        <f t="shared" si="40"/>
        <v>39187</v>
      </c>
      <c r="CL26" s="19"/>
      <c r="CM26" s="5"/>
      <c r="CN26" s="5">
        <f t="shared" si="41"/>
        <v>81</v>
      </c>
      <c r="CO26" s="5">
        <f t="shared" si="42"/>
        <v>324</v>
      </c>
      <c r="CP26" s="5">
        <f t="shared" si="43"/>
        <v>-52</v>
      </c>
      <c r="CQ26" s="5">
        <f t="shared" si="44"/>
        <v>-86</v>
      </c>
      <c r="CR26" s="5">
        <f t="shared" si="45"/>
        <v>213</v>
      </c>
      <c r="CS26" s="5">
        <f t="shared" si="46"/>
        <v>164</v>
      </c>
      <c r="CT26" s="5">
        <f t="shared" si="47"/>
        <v>13</v>
      </c>
      <c r="CU26" s="5">
        <f t="shared" si="48"/>
        <v>2197</v>
      </c>
      <c r="CV26" s="5">
        <f t="shared" si="49"/>
        <v>812</v>
      </c>
      <c r="CW26" s="5">
        <f t="shared" si="50"/>
        <v>-821</v>
      </c>
      <c r="CX26" s="5">
        <f t="shared" si="51"/>
        <v>1313</v>
      </c>
      <c r="CY26" s="5">
        <f t="shared" si="52"/>
        <v>-1036</v>
      </c>
      <c r="CZ26" s="5">
        <f t="shared" si="53"/>
        <v>81</v>
      </c>
      <c r="DA26" s="5">
        <f t="shared" si="54"/>
        <v>-609</v>
      </c>
      <c r="DB26" s="5">
        <f t="shared" si="55"/>
        <v>680</v>
      </c>
      <c r="DC26" s="5">
        <f t="shared" si="56"/>
        <v>-200</v>
      </c>
      <c r="DD26" s="5">
        <f t="shared" si="57"/>
        <v>-920</v>
      </c>
      <c r="DE26" s="5">
        <f t="shared" si="58"/>
        <v>276</v>
      </c>
      <c r="DF26" s="19"/>
      <c r="DG26" s="19"/>
      <c r="DH26" s="19"/>
      <c r="DI26" s="77"/>
      <c r="DJ26" s="121">
        <v>0.52597402597402598</v>
      </c>
      <c r="DK26" s="121">
        <v>1.3787234042553191</v>
      </c>
      <c r="DL26" s="121">
        <v>-9.3023255813953487E-2</v>
      </c>
      <c r="DM26" s="121">
        <v>-0.16962524654832348</v>
      </c>
      <c r="DN26" s="121">
        <v>0.50593824228028506</v>
      </c>
      <c r="DO26" s="121">
        <v>0.25867507886435331</v>
      </c>
      <c r="DP26" s="121">
        <v>1.6290726817042606E-2</v>
      </c>
      <c r="DQ26" s="121">
        <v>2.7090012330456226</v>
      </c>
      <c r="DR26" s="121">
        <v>0.26994680851063829</v>
      </c>
      <c r="DS26" s="121">
        <v>-0.21492146596858638</v>
      </c>
      <c r="DT26" s="121">
        <v>0.43781260420140045</v>
      </c>
      <c r="DU26" s="121">
        <v>-0.24025974025974026</v>
      </c>
      <c r="DV26" s="121">
        <v>2.4725274725274724E-2</v>
      </c>
      <c r="DW26" s="121">
        <v>-0.18141197497765862</v>
      </c>
      <c r="DX26" s="121">
        <v>0.24745269286754004</v>
      </c>
      <c r="DY26" s="121">
        <v>-5.8343057176196034E-2</v>
      </c>
      <c r="DZ26" s="121">
        <v>-0.28500619578686492</v>
      </c>
      <c r="EA26" s="121"/>
      <c r="EB26" s="24"/>
      <c r="EC26" s="63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7"/>
      <c r="ES26" s="77"/>
      <c r="ET26" s="77"/>
      <c r="EU26" s="77"/>
      <c r="EV26" s="77"/>
      <c r="EW26" s="24"/>
      <c r="EX26" s="19"/>
      <c r="EY26" s="77"/>
      <c r="EZ26" s="77"/>
      <c r="FA26" s="77"/>
      <c r="FB26" s="77"/>
      <c r="FC26" s="77"/>
      <c r="FD26" s="77"/>
      <c r="FE26" s="77"/>
      <c r="FF26" s="77"/>
      <c r="FG26" s="77"/>
      <c r="FH26" s="77"/>
      <c r="FI26" s="77"/>
      <c r="FJ26" s="77"/>
      <c r="FK26" s="77"/>
      <c r="FL26" s="77"/>
      <c r="FM26" s="77"/>
      <c r="FN26" s="77"/>
      <c r="FO26" s="77"/>
      <c r="FP26" s="77"/>
      <c r="FQ26" s="77"/>
      <c r="FR26" s="24"/>
      <c r="FS26" s="24"/>
      <c r="FT26" s="24"/>
      <c r="FU26" s="77"/>
      <c r="FV26" s="77"/>
      <c r="FW26" s="77"/>
      <c r="FX26" s="77"/>
      <c r="FY26" s="77"/>
      <c r="FZ26" s="77"/>
      <c r="GA26" s="77"/>
      <c r="GB26" s="77"/>
      <c r="GC26" s="77"/>
      <c r="GD26" s="77"/>
      <c r="GE26" s="77"/>
      <c r="GF26" s="77"/>
      <c r="GG26" s="77"/>
      <c r="GH26" s="77"/>
      <c r="GI26" s="77"/>
      <c r="GJ26" s="77"/>
      <c r="GK26" s="77"/>
      <c r="GL26" s="77"/>
      <c r="GM26" s="77"/>
      <c r="GN26" s="24"/>
      <c r="GO26" s="24">
        <v>0.11658</v>
      </c>
      <c r="GP26" s="10">
        <f t="shared" si="59"/>
        <v>17.953320000000001</v>
      </c>
      <c r="GQ26" s="10">
        <f t="shared" si="60"/>
        <v>27.3963</v>
      </c>
      <c r="GR26" s="10">
        <f t="shared" si="61"/>
        <v>65.168220000000005</v>
      </c>
      <c r="GS26" s="10">
        <f t="shared" si="62"/>
        <v>59.106059999999999</v>
      </c>
      <c r="GT26" s="10">
        <f t="shared" si="63"/>
        <v>49.080179999999999</v>
      </c>
      <c r="GU26" s="10">
        <f t="shared" si="64"/>
        <v>73.911720000000003</v>
      </c>
      <c r="GV26" s="10">
        <f t="shared" si="65"/>
        <v>93.030839999999998</v>
      </c>
      <c r="GW26" s="10">
        <f t="shared" si="66"/>
        <v>94.546379999999999</v>
      </c>
      <c r="GX26" s="10">
        <f t="shared" si="67"/>
        <v>350.67264</v>
      </c>
      <c r="GY26" s="10">
        <f t="shared" si="68"/>
        <v>445.3356</v>
      </c>
      <c r="GZ26" s="10">
        <f t="shared" si="69"/>
        <v>349.62342000000001</v>
      </c>
      <c r="HA26" s="10">
        <f t="shared" si="70"/>
        <v>502.69296000000003</v>
      </c>
      <c r="HB26" s="10">
        <f t="shared" si="71"/>
        <v>381.91608000000002</v>
      </c>
      <c r="HC26" s="10">
        <f t="shared" si="72"/>
        <v>391.35906</v>
      </c>
      <c r="HD26" s="10">
        <f t="shared" si="73"/>
        <v>320.36184000000003</v>
      </c>
      <c r="HE26" s="10">
        <f t="shared" si="74"/>
        <v>399.63623999999999</v>
      </c>
      <c r="HF26" s="10">
        <f t="shared" si="75"/>
        <v>376.32024000000001</v>
      </c>
      <c r="HG26" s="10">
        <f t="shared" si="76"/>
        <v>269.06664000000001</v>
      </c>
      <c r="HH26" s="10">
        <f t="shared" si="77"/>
        <v>301.24272000000002</v>
      </c>
      <c r="HI26" s="19">
        <f t="shared" si="78"/>
        <v>4568.4204600000003</v>
      </c>
      <c r="HJ26" s="115"/>
      <c r="HK26" s="115"/>
      <c r="HL26" s="115"/>
      <c r="HM26" s="115"/>
      <c r="HN26" s="115"/>
      <c r="HO26" s="115"/>
      <c r="HP26" s="115"/>
      <c r="HQ26" s="115"/>
      <c r="HR26" s="115"/>
      <c r="HS26" s="115"/>
      <c r="HT26" s="115"/>
      <c r="HU26" s="115"/>
      <c r="HV26" s="115"/>
      <c r="HW26" s="115"/>
      <c r="HX26" s="115"/>
      <c r="HY26" s="115"/>
      <c r="HZ26" s="115"/>
      <c r="IA26" s="115"/>
      <c r="IB26" s="115"/>
      <c r="IC26" s="22">
        <f t="shared" si="79"/>
        <v>0.11658</v>
      </c>
      <c r="ID26" s="22"/>
      <c r="IE26" s="24">
        <f t="shared" si="80"/>
        <v>2.6480385581312353E-5</v>
      </c>
      <c r="IF26" s="24">
        <f t="shared" si="81"/>
        <v>4.0158160595003372E-4</v>
      </c>
    </row>
    <row r="27" spans="1:240" x14ac:dyDescent="0.25">
      <c r="A27" s="163">
        <v>25</v>
      </c>
      <c r="B27" s="49"/>
      <c r="C27" s="49" t="s">
        <v>282</v>
      </c>
      <c r="D27" s="49" t="s">
        <v>186</v>
      </c>
      <c r="E27" s="82">
        <v>308</v>
      </c>
      <c r="F27" s="50" t="s">
        <v>146</v>
      </c>
      <c r="G27" s="17">
        <v>252</v>
      </c>
      <c r="H27" s="12">
        <v>253</v>
      </c>
      <c r="I27" s="12">
        <v>278</v>
      </c>
      <c r="J27" s="12">
        <v>339</v>
      </c>
      <c r="K27" s="12">
        <f>391+61</f>
        <v>452</v>
      </c>
      <c r="L27" s="12">
        <f>413+51</f>
        <v>464</v>
      </c>
      <c r="M27" s="12">
        <f>363+45</f>
        <v>408</v>
      </c>
      <c r="N27" s="12">
        <f>376+35</f>
        <v>411</v>
      </c>
      <c r="O27" s="12">
        <f>410+34</f>
        <v>444</v>
      </c>
      <c r="P27" s="11">
        <v>450</v>
      </c>
      <c r="Q27" s="12">
        <f>508+19</f>
        <v>527</v>
      </c>
      <c r="R27" s="12">
        <f>514+11</f>
        <v>525</v>
      </c>
      <c r="S27" s="12">
        <v>604</v>
      </c>
      <c r="T27" s="11">
        <v>660</v>
      </c>
      <c r="U27" s="11">
        <v>651</v>
      </c>
      <c r="V27" s="98">
        <v>636</v>
      </c>
      <c r="W27" s="98">
        <v>686</v>
      </c>
      <c r="X27" s="98">
        <v>751</v>
      </c>
      <c r="Y27" s="98">
        <v>796</v>
      </c>
      <c r="Z27" s="98">
        <v>815</v>
      </c>
      <c r="AA27" s="63"/>
      <c r="AB27" s="72">
        <f t="shared" si="0"/>
        <v>1</v>
      </c>
      <c r="AC27" s="11">
        <f t="shared" si="1"/>
        <v>25</v>
      </c>
      <c r="AD27" s="11">
        <f t="shared" si="2"/>
        <v>61</v>
      </c>
      <c r="AE27" s="11">
        <f t="shared" si="3"/>
        <v>113</v>
      </c>
      <c r="AF27" s="11">
        <f t="shared" si="4"/>
        <v>12</v>
      </c>
      <c r="AG27" s="11">
        <f t="shared" si="5"/>
        <v>-56</v>
      </c>
      <c r="AH27" s="11">
        <f t="shared" si="6"/>
        <v>3</v>
      </c>
      <c r="AI27" s="11">
        <f t="shared" si="7"/>
        <v>33</v>
      </c>
      <c r="AJ27" s="11">
        <f t="shared" si="8"/>
        <v>6</v>
      </c>
      <c r="AK27" s="11">
        <f t="shared" si="9"/>
        <v>77</v>
      </c>
      <c r="AL27" s="11">
        <f t="shared" si="10"/>
        <v>-2</v>
      </c>
      <c r="AM27" s="11">
        <f t="shared" si="11"/>
        <v>79</v>
      </c>
      <c r="AN27" s="11">
        <f t="shared" si="12"/>
        <v>56</v>
      </c>
      <c r="AO27" s="11">
        <f t="shared" si="13"/>
        <v>-9</v>
      </c>
      <c r="AP27" s="11">
        <f t="shared" si="14"/>
        <v>-15</v>
      </c>
      <c r="AQ27" s="11">
        <f t="shared" si="15"/>
        <v>50</v>
      </c>
      <c r="AR27" s="11">
        <f t="shared" si="16"/>
        <v>65</v>
      </c>
      <c r="AS27" s="11">
        <f t="shared" si="17"/>
        <v>45</v>
      </c>
      <c r="AT27" s="11">
        <f t="shared" si="18"/>
        <v>19</v>
      </c>
      <c r="AU27" s="78">
        <f t="shared" si="19"/>
        <v>563</v>
      </c>
      <c r="AV27" s="65"/>
      <c r="AW27" s="17">
        <f>7+1</f>
        <v>8</v>
      </c>
      <c r="AX27" s="12">
        <f>14+6</f>
        <v>20</v>
      </c>
      <c r="AY27" s="12">
        <f>14+6</f>
        <v>20</v>
      </c>
      <c r="AZ27" s="12">
        <f>23+8</f>
        <v>31</v>
      </c>
      <c r="BA27" s="12">
        <f>18+1</f>
        <v>19</v>
      </c>
      <c r="BB27" s="12">
        <f>51+3</f>
        <v>54</v>
      </c>
      <c r="BC27" s="12">
        <f>31+4</f>
        <v>35</v>
      </c>
      <c r="BD27" s="12">
        <f>36+1</f>
        <v>37</v>
      </c>
      <c r="BE27" s="12">
        <f>30+4</f>
        <v>34</v>
      </c>
      <c r="BF27" s="11">
        <v>37</v>
      </c>
      <c r="BG27" s="11">
        <v>42</v>
      </c>
      <c r="BH27" s="11">
        <v>47</v>
      </c>
      <c r="BI27" s="11">
        <v>29</v>
      </c>
      <c r="BJ27" s="11">
        <v>79</v>
      </c>
      <c r="BK27" s="11">
        <v>70</v>
      </c>
      <c r="BL27" s="11">
        <v>26</v>
      </c>
      <c r="BM27" s="11">
        <v>51</v>
      </c>
      <c r="BN27" s="11">
        <v>26</v>
      </c>
      <c r="BO27" s="8">
        <v>38.5</v>
      </c>
      <c r="BP27" s="27">
        <f t="shared" si="20"/>
        <v>703.5</v>
      </c>
      <c r="BQ27" s="19"/>
      <c r="BR27" s="5">
        <f t="shared" si="21"/>
        <v>9</v>
      </c>
      <c r="BS27" s="5">
        <f t="shared" si="22"/>
        <v>45</v>
      </c>
      <c r="BT27" s="5">
        <f t="shared" si="23"/>
        <v>81</v>
      </c>
      <c r="BU27" s="5">
        <f t="shared" si="24"/>
        <v>144</v>
      </c>
      <c r="BV27" s="5">
        <f t="shared" si="25"/>
        <v>31</v>
      </c>
      <c r="BW27" s="5">
        <f t="shared" si="26"/>
        <v>-2</v>
      </c>
      <c r="BX27" s="5">
        <f t="shared" si="27"/>
        <v>38</v>
      </c>
      <c r="BY27" s="5">
        <f t="shared" si="28"/>
        <v>70</v>
      </c>
      <c r="BZ27" s="5">
        <f t="shared" si="29"/>
        <v>40</v>
      </c>
      <c r="CA27" s="5">
        <f t="shared" si="30"/>
        <v>114</v>
      </c>
      <c r="CB27" s="5">
        <f t="shared" si="31"/>
        <v>40</v>
      </c>
      <c r="CC27" s="5">
        <f t="shared" si="32"/>
        <v>126</v>
      </c>
      <c r="CD27" s="5">
        <f t="shared" si="33"/>
        <v>85</v>
      </c>
      <c r="CE27" s="5">
        <f t="shared" si="34"/>
        <v>70</v>
      </c>
      <c r="CF27" s="5">
        <f t="shared" si="35"/>
        <v>55</v>
      </c>
      <c r="CG27" s="5">
        <f t="shared" si="36"/>
        <v>76</v>
      </c>
      <c r="CH27" s="5">
        <f t="shared" si="37"/>
        <v>116</v>
      </c>
      <c r="CI27" s="5">
        <f t="shared" si="38"/>
        <v>71</v>
      </c>
      <c r="CJ27" s="5">
        <f t="shared" si="39"/>
        <v>57.5</v>
      </c>
      <c r="CK27" s="19">
        <f t="shared" si="40"/>
        <v>1266.5</v>
      </c>
      <c r="CL27" s="19"/>
      <c r="CM27" s="5"/>
      <c r="CN27" s="5">
        <f t="shared" si="41"/>
        <v>36</v>
      </c>
      <c r="CO27" s="5">
        <f t="shared" si="42"/>
        <v>36</v>
      </c>
      <c r="CP27" s="5">
        <f t="shared" si="43"/>
        <v>63</v>
      </c>
      <c r="CQ27" s="5">
        <f t="shared" si="44"/>
        <v>-113</v>
      </c>
      <c r="CR27" s="5">
        <f t="shared" si="45"/>
        <v>-33</v>
      </c>
      <c r="CS27" s="5">
        <f t="shared" si="46"/>
        <v>40</v>
      </c>
      <c r="CT27" s="5">
        <f t="shared" si="47"/>
        <v>32</v>
      </c>
      <c r="CU27" s="5">
        <f t="shared" si="48"/>
        <v>-30</v>
      </c>
      <c r="CV27" s="5">
        <f t="shared" si="49"/>
        <v>74</v>
      </c>
      <c r="CW27" s="5">
        <f t="shared" si="50"/>
        <v>-74</v>
      </c>
      <c r="CX27" s="5">
        <f t="shared" si="51"/>
        <v>86</v>
      </c>
      <c r="CY27" s="5">
        <f t="shared" si="52"/>
        <v>-41</v>
      </c>
      <c r="CZ27" s="5">
        <f t="shared" si="53"/>
        <v>-15</v>
      </c>
      <c r="DA27" s="5">
        <f t="shared" si="54"/>
        <v>-15</v>
      </c>
      <c r="DB27" s="5">
        <f t="shared" si="55"/>
        <v>21</v>
      </c>
      <c r="DC27" s="5">
        <f t="shared" si="56"/>
        <v>40</v>
      </c>
      <c r="DD27" s="5">
        <f t="shared" si="57"/>
        <v>-45</v>
      </c>
      <c r="DE27" s="5">
        <f t="shared" si="58"/>
        <v>-13.5</v>
      </c>
      <c r="DF27" s="19"/>
      <c r="DG27" s="19"/>
      <c r="DH27" s="19"/>
      <c r="DI27" s="77"/>
      <c r="DJ27" s="121">
        <v>4</v>
      </c>
      <c r="DK27" s="121">
        <v>0.8</v>
      </c>
      <c r="DL27" s="121">
        <v>0.77777777777777779</v>
      </c>
      <c r="DM27" s="121">
        <v>-0.78472222222222221</v>
      </c>
      <c r="DN27" s="121">
        <v>-1.064516129032258</v>
      </c>
      <c r="DO27" s="121">
        <v>-20</v>
      </c>
      <c r="DP27" s="121">
        <v>0.84210526315789469</v>
      </c>
      <c r="DQ27" s="121">
        <v>-0.42857142857142855</v>
      </c>
      <c r="DR27" s="121">
        <v>1.85</v>
      </c>
      <c r="DS27" s="121">
        <v>-0.64912280701754388</v>
      </c>
      <c r="DT27" s="121">
        <v>2.15</v>
      </c>
      <c r="DU27" s="121">
        <v>-0.32539682539682541</v>
      </c>
      <c r="DV27" s="121">
        <v>-0.17647058823529413</v>
      </c>
      <c r="DW27" s="121">
        <v>-0.21428571428571427</v>
      </c>
      <c r="DX27" s="121">
        <v>0.38181818181818183</v>
      </c>
      <c r="DY27" s="121">
        <v>0.52631578947368418</v>
      </c>
      <c r="DZ27" s="121">
        <v>-0.38793103448275862</v>
      </c>
      <c r="EA27" s="121"/>
      <c r="EB27" s="24"/>
      <c r="EC27" s="63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  <c r="EO27" s="77"/>
      <c r="EP27" s="77"/>
      <c r="EQ27" s="77"/>
      <c r="ER27" s="77"/>
      <c r="ES27" s="77"/>
      <c r="ET27" s="77"/>
      <c r="EU27" s="77"/>
      <c r="EV27" s="77"/>
      <c r="EW27" s="24"/>
      <c r="EX27" s="19"/>
      <c r="EY27" s="77"/>
      <c r="EZ27" s="77"/>
      <c r="FA27" s="77"/>
      <c r="FB27" s="77"/>
      <c r="FC27" s="77"/>
      <c r="FD27" s="77"/>
      <c r="FE27" s="77"/>
      <c r="FF27" s="77"/>
      <c r="FG27" s="77"/>
      <c r="FH27" s="77"/>
      <c r="FI27" s="77"/>
      <c r="FJ27" s="77"/>
      <c r="FK27" s="77"/>
      <c r="FL27" s="77"/>
      <c r="FM27" s="77"/>
      <c r="FN27" s="77"/>
      <c r="FO27" s="77"/>
      <c r="FP27" s="77"/>
      <c r="FQ27" s="77"/>
      <c r="FR27" s="24"/>
      <c r="FS27" s="24"/>
      <c r="FT27" s="24"/>
      <c r="FU27" s="77"/>
      <c r="FV27" s="77"/>
      <c r="FW27" s="77"/>
      <c r="FX27" s="77"/>
      <c r="FY27" s="77"/>
      <c r="FZ27" s="77"/>
      <c r="GA27" s="77"/>
      <c r="GB27" s="77"/>
      <c r="GC27" s="77"/>
      <c r="GD27" s="77"/>
      <c r="GE27" s="77"/>
      <c r="GF27" s="77"/>
      <c r="GG27" s="77"/>
      <c r="GH27" s="77"/>
      <c r="GI27" s="77"/>
      <c r="GJ27" s="77"/>
      <c r="GK27" s="77"/>
      <c r="GL27" s="77"/>
      <c r="GM27" s="77"/>
      <c r="GN27" s="24"/>
      <c r="GO27" s="24">
        <v>0.51242999999999994</v>
      </c>
      <c r="GP27" s="10">
        <f t="shared" si="59"/>
        <v>4.6118699999999997</v>
      </c>
      <c r="GQ27" s="10">
        <f t="shared" si="60"/>
        <v>23.059349999999998</v>
      </c>
      <c r="GR27" s="10">
        <f t="shared" si="61"/>
        <v>41.506829999999994</v>
      </c>
      <c r="GS27" s="10">
        <f t="shared" si="62"/>
        <v>73.789919999999995</v>
      </c>
      <c r="GT27" s="10">
        <f t="shared" si="63"/>
        <v>15.885329999999998</v>
      </c>
      <c r="GU27" s="10">
        <f t="shared" si="64"/>
        <v>-1.0248599999999999</v>
      </c>
      <c r="GV27" s="10">
        <f t="shared" si="65"/>
        <v>19.472339999999999</v>
      </c>
      <c r="GW27" s="10">
        <f t="shared" si="66"/>
        <v>35.870099999999994</v>
      </c>
      <c r="GX27" s="10">
        <f t="shared" si="67"/>
        <v>20.497199999999999</v>
      </c>
      <c r="GY27" s="10">
        <f t="shared" si="68"/>
        <v>58.417019999999994</v>
      </c>
      <c r="GZ27" s="10">
        <f t="shared" si="69"/>
        <v>20.497199999999999</v>
      </c>
      <c r="HA27" s="10">
        <f t="shared" si="70"/>
        <v>64.566179999999989</v>
      </c>
      <c r="HB27" s="10">
        <f t="shared" si="71"/>
        <v>43.556549999999994</v>
      </c>
      <c r="HC27" s="10">
        <f t="shared" si="72"/>
        <v>35.870099999999994</v>
      </c>
      <c r="HD27" s="10">
        <f t="shared" si="73"/>
        <v>28.183649999999997</v>
      </c>
      <c r="HE27" s="10">
        <f t="shared" si="74"/>
        <v>38.944679999999998</v>
      </c>
      <c r="HF27" s="10">
        <f t="shared" si="75"/>
        <v>59.441879999999991</v>
      </c>
      <c r="HG27" s="10">
        <f t="shared" si="76"/>
        <v>36.382529999999996</v>
      </c>
      <c r="HH27" s="10">
        <f t="shared" si="77"/>
        <v>29.464724999999998</v>
      </c>
      <c r="HI27" s="19">
        <f t="shared" si="78"/>
        <v>648.99259499999994</v>
      </c>
      <c r="HJ27" s="115"/>
      <c r="HK27" s="115"/>
      <c r="HL27" s="115"/>
      <c r="HM27" s="115"/>
      <c r="HN27" s="115"/>
      <c r="HO27" s="115"/>
      <c r="HP27" s="115"/>
      <c r="HQ27" s="115"/>
      <c r="HR27" s="115"/>
      <c r="HS27" s="115"/>
      <c r="HT27" s="115"/>
      <c r="HU27" s="115"/>
      <c r="HV27" s="115"/>
      <c r="HW27" s="115"/>
      <c r="HX27" s="115"/>
      <c r="HY27" s="115"/>
      <c r="HZ27" s="115"/>
      <c r="IA27" s="115"/>
      <c r="IB27" s="115"/>
      <c r="IC27" s="22">
        <f t="shared" si="79"/>
        <v>0.51242999999999994</v>
      </c>
      <c r="ID27" s="22"/>
      <c r="IE27" s="24">
        <f t="shared" si="80"/>
        <v>2.5900618579175408E-6</v>
      </c>
      <c r="IF27" s="24">
        <f t="shared" si="81"/>
        <v>5.7048927705262003E-5</v>
      </c>
    </row>
    <row r="28" spans="1:240" x14ac:dyDescent="0.25">
      <c r="A28" s="163">
        <v>26</v>
      </c>
      <c r="B28" s="49"/>
      <c r="C28" s="49" t="s">
        <v>282</v>
      </c>
      <c r="D28" s="49" t="s">
        <v>186</v>
      </c>
      <c r="E28" s="82">
        <v>303</v>
      </c>
      <c r="F28" s="52" t="s">
        <v>51</v>
      </c>
      <c r="G28" s="17">
        <v>1347</v>
      </c>
      <c r="H28" s="12">
        <v>1401</v>
      </c>
      <c r="I28" s="12">
        <v>1361</v>
      </c>
      <c r="J28" s="12">
        <v>1270</v>
      </c>
      <c r="K28" s="12">
        <v>1209</v>
      </c>
      <c r="L28" s="12">
        <v>1219</v>
      </c>
      <c r="M28" s="12">
        <v>1126</v>
      </c>
      <c r="N28" s="12">
        <v>1240</v>
      </c>
      <c r="O28" s="12">
        <v>1422</v>
      </c>
      <c r="P28" s="11">
        <v>1517</v>
      </c>
      <c r="Q28" s="12">
        <v>1628</v>
      </c>
      <c r="R28" s="12">
        <v>1789</v>
      </c>
      <c r="S28" s="12">
        <v>1893</v>
      </c>
      <c r="T28" s="11">
        <v>2007</v>
      </c>
      <c r="U28" s="11">
        <v>1836</v>
      </c>
      <c r="V28" s="98">
        <v>1676</v>
      </c>
      <c r="W28" s="98">
        <v>1587</v>
      </c>
      <c r="X28" s="98">
        <v>1676</v>
      </c>
      <c r="Y28" s="98">
        <v>1782</v>
      </c>
      <c r="Z28" s="98">
        <v>1991</v>
      </c>
      <c r="AA28" s="63"/>
      <c r="AB28" s="72">
        <f t="shared" si="0"/>
        <v>54</v>
      </c>
      <c r="AC28" s="11">
        <f t="shared" si="1"/>
        <v>-40</v>
      </c>
      <c r="AD28" s="11">
        <f t="shared" si="2"/>
        <v>-91</v>
      </c>
      <c r="AE28" s="11">
        <f t="shared" si="3"/>
        <v>-61</v>
      </c>
      <c r="AF28" s="11">
        <f t="shared" si="4"/>
        <v>10</v>
      </c>
      <c r="AG28" s="11">
        <f t="shared" si="5"/>
        <v>-93</v>
      </c>
      <c r="AH28" s="11">
        <f t="shared" si="6"/>
        <v>114</v>
      </c>
      <c r="AI28" s="11">
        <f t="shared" si="7"/>
        <v>182</v>
      </c>
      <c r="AJ28" s="11">
        <f t="shared" si="8"/>
        <v>95</v>
      </c>
      <c r="AK28" s="11">
        <f t="shared" si="9"/>
        <v>111</v>
      </c>
      <c r="AL28" s="11">
        <f t="shared" si="10"/>
        <v>161</v>
      </c>
      <c r="AM28" s="11">
        <f t="shared" si="11"/>
        <v>104</v>
      </c>
      <c r="AN28" s="11">
        <f t="shared" si="12"/>
        <v>114</v>
      </c>
      <c r="AO28" s="11">
        <f t="shared" si="13"/>
        <v>-171</v>
      </c>
      <c r="AP28" s="11">
        <f t="shared" si="14"/>
        <v>-160</v>
      </c>
      <c r="AQ28" s="11">
        <f t="shared" si="15"/>
        <v>-89</v>
      </c>
      <c r="AR28" s="11">
        <f t="shared" si="16"/>
        <v>89</v>
      </c>
      <c r="AS28" s="11">
        <f t="shared" si="17"/>
        <v>106</v>
      </c>
      <c r="AT28" s="11">
        <f t="shared" si="18"/>
        <v>209</v>
      </c>
      <c r="AU28" s="78">
        <f t="shared" si="19"/>
        <v>644</v>
      </c>
      <c r="AV28" s="65"/>
      <c r="AW28" s="17">
        <v>116</v>
      </c>
      <c r="AX28" s="12">
        <v>268</v>
      </c>
      <c r="AY28" s="12">
        <v>375</v>
      </c>
      <c r="AZ28" s="12">
        <v>338</v>
      </c>
      <c r="BA28" s="12">
        <v>252</v>
      </c>
      <c r="BB28" s="12">
        <v>228</v>
      </c>
      <c r="BC28" s="12">
        <v>180</v>
      </c>
      <c r="BD28" s="12">
        <v>169</v>
      </c>
      <c r="BE28" s="12">
        <v>213</v>
      </c>
      <c r="BF28" s="11">
        <v>203</v>
      </c>
      <c r="BG28" s="11">
        <v>163</v>
      </c>
      <c r="BH28" s="11">
        <v>150</v>
      </c>
      <c r="BI28" s="11">
        <v>133</v>
      </c>
      <c r="BJ28" s="11">
        <v>253</v>
      </c>
      <c r="BK28" s="11">
        <v>243</v>
      </c>
      <c r="BL28" s="11">
        <v>125</v>
      </c>
      <c r="BM28" s="11">
        <v>126</v>
      </c>
      <c r="BN28" s="11">
        <v>129</v>
      </c>
      <c r="BO28" s="8">
        <v>127.5</v>
      </c>
      <c r="BP28" s="27">
        <f t="shared" si="20"/>
        <v>3791.5</v>
      </c>
      <c r="BQ28" s="27"/>
      <c r="BR28" s="5">
        <f t="shared" si="21"/>
        <v>170</v>
      </c>
      <c r="BS28" s="5">
        <f t="shared" si="22"/>
        <v>228</v>
      </c>
      <c r="BT28" s="5">
        <f t="shared" si="23"/>
        <v>284</v>
      </c>
      <c r="BU28" s="5">
        <f t="shared" si="24"/>
        <v>277</v>
      </c>
      <c r="BV28" s="5">
        <f t="shared" si="25"/>
        <v>262</v>
      </c>
      <c r="BW28" s="5">
        <f t="shared" si="26"/>
        <v>135</v>
      </c>
      <c r="BX28" s="5">
        <f t="shared" si="27"/>
        <v>294</v>
      </c>
      <c r="BY28" s="5">
        <f t="shared" si="28"/>
        <v>351</v>
      </c>
      <c r="BZ28" s="5">
        <f t="shared" si="29"/>
        <v>308</v>
      </c>
      <c r="CA28" s="5">
        <f t="shared" si="30"/>
        <v>314</v>
      </c>
      <c r="CB28" s="5">
        <f t="shared" si="31"/>
        <v>324</v>
      </c>
      <c r="CC28" s="5">
        <f t="shared" si="32"/>
        <v>254</v>
      </c>
      <c r="CD28" s="5">
        <f t="shared" si="33"/>
        <v>247</v>
      </c>
      <c r="CE28" s="5">
        <f t="shared" si="34"/>
        <v>82</v>
      </c>
      <c r="CF28" s="5">
        <f t="shared" si="35"/>
        <v>83</v>
      </c>
      <c r="CG28" s="5">
        <f t="shared" si="36"/>
        <v>36</v>
      </c>
      <c r="CH28" s="5">
        <f t="shared" si="37"/>
        <v>215</v>
      </c>
      <c r="CI28" s="5">
        <f t="shared" si="38"/>
        <v>235</v>
      </c>
      <c r="CJ28" s="5">
        <f t="shared" si="39"/>
        <v>336.5</v>
      </c>
      <c r="CK28" s="19">
        <f t="shared" si="40"/>
        <v>4435.5</v>
      </c>
      <c r="CL28" s="19"/>
      <c r="CM28" s="5"/>
      <c r="CN28" s="5">
        <f t="shared" si="41"/>
        <v>58</v>
      </c>
      <c r="CO28" s="5">
        <f t="shared" si="42"/>
        <v>56</v>
      </c>
      <c r="CP28" s="5">
        <f t="shared" si="43"/>
        <v>-7</v>
      </c>
      <c r="CQ28" s="5">
        <f t="shared" si="44"/>
        <v>-15</v>
      </c>
      <c r="CR28" s="5">
        <f t="shared" si="45"/>
        <v>-127</v>
      </c>
      <c r="CS28" s="5">
        <f t="shared" si="46"/>
        <v>159</v>
      </c>
      <c r="CT28" s="5">
        <f t="shared" si="47"/>
        <v>57</v>
      </c>
      <c r="CU28" s="5">
        <f t="shared" si="48"/>
        <v>-43</v>
      </c>
      <c r="CV28" s="5">
        <f t="shared" si="49"/>
        <v>6</v>
      </c>
      <c r="CW28" s="5">
        <f t="shared" si="50"/>
        <v>10</v>
      </c>
      <c r="CX28" s="5">
        <f t="shared" si="51"/>
        <v>-70</v>
      </c>
      <c r="CY28" s="5">
        <f t="shared" si="52"/>
        <v>-7</v>
      </c>
      <c r="CZ28" s="5">
        <f t="shared" si="53"/>
        <v>-165</v>
      </c>
      <c r="DA28" s="5">
        <f t="shared" si="54"/>
        <v>1</v>
      </c>
      <c r="DB28" s="5">
        <f t="shared" si="55"/>
        <v>-47</v>
      </c>
      <c r="DC28" s="5">
        <f t="shared" si="56"/>
        <v>179</v>
      </c>
      <c r="DD28" s="5">
        <f t="shared" si="57"/>
        <v>20</v>
      </c>
      <c r="DE28" s="5">
        <f t="shared" si="58"/>
        <v>101.5</v>
      </c>
      <c r="DF28" s="19"/>
      <c r="DG28" s="19"/>
      <c r="DH28" s="19"/>
      <c r="DI28" s="77"/>
      <c r="DJ28" s="121">
        <v>0.3411764705882353</v>
      </c>
      <c r="DK28" s="121">
        <v>0.24561403508771928</v>
      </c>
      <c r="DL28" s="121">
        <v>-2.464788732394366E-2</v>
      </c>
      <c r="DM28" s="121">
        <v>-5.4151624548736461E-2</v>
      </c>
      <c r="DN28" s="121">
        <v>-0.48473282442748089</v>
      </c>
      <c r="DO28" s="121">
        <v>1.1777777777777778</v>
      </c>
      <c r="DP28" s="121">
        <v>0.19387755102040816</v>
      </c>
      <c r="DQ28" s="121">
        <v>-0.12250712250712251</v>
      </c>
      <c r="DR28" s="121">
        <v>1.948051948051948E-2</v>
      </c>
      <c r="DS28" s="121">
        <v>3.1847133757961783E-2</v>
      </c>
      <c r="DT28" s="121">
        <v>-0.21604938271604937</v>
      </c>
      <c r="DU28" s="121">
        <v>-2.7559055118110236E-2</v>
      </c>
      <c r="DV28" s="121">
        <v>-0.66801619433198378</v>
      </c>
      <c r="DW28" s="121">
        <v>1.2195121951219513E-2</v>
      </c>
      <c r="DX28" s="121">
        <v>-0.5662650602409639</v>
      </c>
      <c r="DY28" s="121">
        <v>4.9722222222222223</v>
      </c>
      <c r="DZ28" s="121">
        <v>9.3023255813953487E-2</v>
      </c>
      <c r="EA28" s="121"/>
      <c r="EB28" s="24"/>
      <c r="EC28" s="65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  <c r="ES28" s="77"/>
      <c r="ET28" s="77"/>
      <c r="EU28" s="77"/>
      <c r="EV28" s="77"/>
      <c r="EW28" s="24"/>
      <c r="EX28" s="27"/>
      <c r="EY28" s="77"/>
      <c r="EZ28" s="77"/>
      <c r="FA28" s="77"/>
      <c r="FB28" s="77"/>
      <c r="FC28" s="77"/>
      <c r="FD28" s="77"/>
      <c r="FE28" s="77"/>
      <c r="FF28" s="77"/>
      <c r="FG28" s="77"/>
      <c r="FH28" s="77"/>
      <c r="FI28" s="77"/>
      <c r="FJ28" s="77"/>
      <c r="FK28" s="77"/>
      <c r="FL28" s="77"/>
      <c r="FM28" s="77"/>
      <c r="FN28" s="77"/>
      <c r="FO28" s="77"/>
      <c r="FP28" s="77"/>
      <c r="FQ28" s="77"/>
      <c r="FR28" s="24"/>
      <c r="FS28" s="24"/>
      <c r="FT28" s="24"/>
      <c r="FU28" s="77"/>
      <c r="FV28" s="77"/>
      <c r="FW28" s="77"/>
      <c r="FX28" s="77"/>
      <c r="FY28" s="77"/>
      <c r="FZ28" s="77"/>
      <c r="GA28" s="77"/>
      <c r="GB28" s="77"/>
      <c r="GC28" s="77"/>
      <c r="GD28" s="77"/>
      <c r="GE28" s="77"/>
      <c r="GF28" s="77"/>
      <c r="GG28" s="77"/>
      <c r="GH28" s="77"/>
      <c r="GI28" s="77"/>
      <c r="GJ28" s="77"/>
      <c r="GK28" s="77"/>
      <c r="GL28" s="77"/>
      <c r="GM28" s="77"/>
      <c r="GN28" s="24"/>
      <c r="GO28" s="24">
        <v>1.9140000000000001E-2</v>
      </c>
      <c r="GP28" s="10">
        <f t="shared" si="59"/>
        <v>3.2538</v>
      </c>
      <c r="GQ28" s="10">
        <f t="shared" si="60"/>
        <v>4.3639200000000002</v>
      </c>
      <c r="GR28" s="10">
        <f t="shared" si="61"/>
        <v>5.4357600000000001</v>
      </c>
      <c r="GS28" s="10">
        <f t="shared" si="62"/>
        <v>5.3017799999999999</v>
      </c>
      <c r="GT28" s="10">
        <f t="shared" si="63"/>
        <v>5.0146800000000002</v>
      </c>
      <c r="GU28" s="10">
        <f t="shared" si="64"/>
        <v>2.5839000000000003</v>
      </c>
      <c r="GV28" s="10">
        <f t="shared" si="65"/>
        <v>5.6271599999999999</v>
      </c>
      <c r="GW28" s="10">
        <f t="shared" si="66"/>
        <v>6.71814</v>
      </c>
      <c r="GX28" s="10">
        <f t="shared" si="67"/>
        <v>5.8951200000000004</v>
      </c>
      <c r="GY28" s="10">
        <f t="shared" si="68"/>
        <v>6.0099600000000004</v>
      </c>
      <c r="GZ28" s="10">
        <f t="shared" si="69"/>
        <v>6.2013600000000002</v>
      </c>
      <c r="HA28" s="10">
        <f t="shared" si="70"/>
        <v>4.8615599999999999</v>
      </c>
      <c r="HB28" s="10">
        <f t="shared" si="71"/>
        <v>4.7275800000000006</v>
      </c>
      <c r="HC28" s="10">
        <f t="shared" si="72"/>
        <v>1.56948</v>
      </c>
      <c r="HD28" s="10">
        <f t="shared" si="73"/>
        <v>1.5886200000000001</v>
      </c>
      <c r="HE28" s="10">
        <f t="shared" si="74"/>
        <v>0.68903999999999999</v>
      </c>
      <c r="HF28" s="10">
        <f t="shared" si="75"/>
        <v>4.1151</v>
      </c>
      <c r="HG28" s="10">
        <f t="shared" si="76"/>
        <v>4.4979000000000005</v>
      </c>
      <c r="HH28" s="10">
        <f t="shared" si="77"/>
        <v>6.4406100000000004</v>
      </c>
      <c r="HI28" s="19">
        <f t="shared" si="78"/>
        <v>84.895470000000003</v>
      </c>
      <c r="HJ28" s="115"/>
      <c r="HK28" s="115"/>
      <c r="HL28" s="115"/>
      <c r="HM28" s="115"/>
      <c r="HN28" s="115"/>
      <c r="HO28" s="115"/>
      <c r="HP28" s="115"/>
      <c r="HQ28" s="115"/>
      <c r="HR28" s="115"/>
      <c r="HS28" s="115"/>
      <c r="HT28" s="115"/>
      <c r="HU28" s="115"/>
      <c r="HV28" s="115"/>
      <c r="HW28" s="115"/>
      <c r="HX28" s="115"/>
      <c r="HY28" s="115"/>
      <c r="HZ28" s="115"/>
      <c r="IA28" s="115"/>
      <c r="IB28" s="115"/>
      <c r="IC28" s="22">
        <f t="shared" si="79"/>
        <v>1.9140000000000001E-2</v>
      </c>
      <c r="ID28" s="22"/>
      <c r="IE28" s="24">
        <f t="shared" si="80"/>
        <v>5.6615421670225312E-7</v>
      </c>
      <c r="IF28" s="24">
        <f t="shared" si="81"/>
        <v>7.4626360421481236E-6</v>
      </c>
    </row>
    <row r="29" spans="1:240" x14ac:dyDescent="0.25">
      <c r="A29" s="163">
        <v>27</v>
      </c>
      <c r="B29" s="49"/>
      <c r="C29" s="49" t="s">
        <v>282</v>
      </c>
      <c r="D29" s="49" t="s">
        <v>186</v>
      </c>
      <c r="E29" s="82">
        <v>382</v>
      </c>
      <c r="F29" s="52" t="s">
        <v>79</v>
      </c>
      <c r="G29" s="17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5</v>
      </c>
      <c r="N29" s="12">
        <v>0</v>
      </c>
      <c r="O29" s="12">
        <v>0</v>
      </c>
      <c r="P29" s="12"/>
      <c r="Q29" s="11">
        <v>9</v>
      </c>
      <c r="R29" s="12">
        <v>5</v>
      </c>
      <c r="S29" s="11"/>
      <c r="T29" s="12"/>
      <c r="U29" s="12"/>
      <c r="V29" s="97"/>
      <c r="W29" s="97"/>
      <c r="X29" s="97"/>
      <c r="Y29" s="97"/>
      <c r="Z29" s="98">
        <v>3</v>
      </c>
      <c r="AA29" s="63"/>
      <c r="AB29" s="70">
        <f t="shared" si="0"/>
        <v>0</v>
      </c>
      <c r="AC29" s="12">
        <f t="shared" si="1"/>
        <v>0</v>
      </c>
      <c r="AD29" s="12">
        <f t="shared" si="2"/>
        <v>0</v>
      </c>
      <c r="AE29" s="12">
        <f t="shared" si="3"/>
        <v>0</v>
      </c>
      <c r="AF29" s="12">
        <f t="shared" si="4"/>
        <v>0</v>
      </c>
      <c r="AG29" s="12">
        <f t="shared" si="5"/>
        <v>5</v>
      </c>
      <c r="AH29" s="12">
        <f t="shared" si="6"/>
        <v>-5</v>
      </c>
      <c r="AI29" s="12">
        <f t="shared" si="7"/>
        <v>0</v>
      </c>
      <c r="AJ29" s="12">
        <f t="shared" si="8"/>
        <v>0</v>
      </c>
      <c r="AK29" s="12">
        <f t="shared" si="9"/>
        <v>9</v>
      </c>
      <c r="AL29" s="12">
        <f t="shared" si="10"/>
        <v>-4</v>
      </c>
      <c r="AM29" s="12">
        <f t="shared" si="11"/>
        <v>-5</v>
      </c>
      <c r="AN29" s="12">
        <f t="shared" si="12"/>
        <v>0</v>
      </c>
      <c r="AO29" s="12">
        <f t="shared" si="13"/>
        <v>0</v>
      </c>
      <c r="AP29" s="12">
        <f t="shared" si="14"/>
        <v>0</v>
      </c>
      <c r="AQ29" s="12">
        <f t="shared" si="15"/>
        <v>0</v>
      </c>
      <c r="AR29" s="12">
        <f t="shared" si="16"/>
        <v>0</v>
      </c>
      <c r="AS29" s="12">
        <f t="shared" si="17"/>
        <v>0</v>
      </c>
      <c r="AT29" s="12">
        <f t="shared" si="18"/>
        <v>3</v>
      </c>
      <c r="AU29" s="79">
        <f t="shared" si="19"/>
        <v>3</v>
      </c>
      <c r="AV29" s="63"/>
      <c r="AW29" s="17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1</v>
      </c>
      <c r="BE29" s="12">
        <v>2</v>
      </c>
      <c r="BF29" s="11">
        <v>2</v>
      </c>
      <c r="BG29" s="11">
        <v>3</v>
      </c>
      <c r="BH29" s="11">
        <v>0</v>
      </c>
      <c r="BI29" s="11">
        <v>0</v>
      </c>
      <c r="BJ29" s="11">
        <v>0</v>
      </c>
      <c r="BK29" s="11">
        <v>0</v>
      </c>
      <c r="BL29" s="11">
        <v>0</v>
      </c>
      <c r="BM29" s="11"/>
      <c r="BN29" s="11"/>
      <c r="BO29" s="8"/>
      <c r="BP29" s="19">
        <f t="shared" si="20"/>
        <v>8</v>
      </c>
      <c r="BQ29" s="27"/>
      <c r="BR29" s="5">
        <f t="shared" si="21"/>
        <v>0</v>
      </c>
      <c r="BS29" s="5">
        <f t="shared" si="22"/>
        <v>0</v>
      </c>
      <c r="BT29" s="5">
        <f t="shared" si="23"/>
        <v>0</v>
      </c>
      <c r="BU29" s="5">
        <f t="shared" si="24"/>
        <v>0</v>
      </c>
      <c r="BV29" s="5">
        <f t="shared" si="25"/>
        <v>0</v>
      </c>
      <c r="BW29" s="5">
        <f t="shared" si="26"/>
        <v>5</v>
      </c>
      <c r="BX29" s="5">
        <f t="shared" si="27"/>
        <v>-5</v>
      </c>
      <c r="BY29" s="5">
        <f t="shared" si="28"/>
        <v>1</v>
      </c>
      <c r="BZ29" s="5">
        <f t="shared" si="29"/>
        <v>2</v>
      </c>
      <c r="CA29" s="5">
        <f t="shared" si="30"/>
        <v>11</v>
      </c>
      <c r="CB29" s="5">
        <f t="shared" si="31"/>
        <v>-1</v>
      </c>
      <c r="CC29" s="5">
        <f t="shared" si="32"/>
        <v>-5</v>
      </c>
      <c r="CD29" s="5">
        <f t="shared" si="33"/>
        <v>0</v>
      </c>
      <c r="CE29" s="5">
        <f t="shared" si="34"/>
        <v>0</v>
      </c>
      <c r="CF29" s="5">
        <f t="shared" si="35"/>
        <v>0</v>
      </c>
      <c r="CG29" s="5">
        <f t="shared" si="36"/>
        <v>0</v>
      </c>
      <c r="CH29" s="5">
        <f t="shared" si="37"/>
        <v>0</v>
      </c>
      <c r="CI29" s="5">
        <f t="shared" si="38"/>
        <v>0</v>
      </c>
      <c r="CJ29" s="5">
        <f t="shared" si="39"/>
        <v>3</v>
      </c>
      <c r="CK29" s="19">
        <f t="shared" si="40"/>
        <v>11</v>
      </c>
      <c r="CL29" s="19"/>
      <c r="CM29" s="5"/>
      <c r="CN29" s="5">
        <f t="shared" si="41"/>
        <v>0</v>
      </c>
      <c r="CO29" s="5">
        <f t="shared" si="42"/>
        <v>0</v>
      </c>
      <c r="CP29" s="5">
        <f t="shared" si="43"/>
        <v>0</v>
      </c>
      <c r="CQ29" s="5">
        <f t="shared" si="44"/>
        <v>0</v>
      </c>
      <c r="CR29" s="5">
        <f t="shared" si="45"/>
        <v>5</v>
      </c>
      <c r="CS29" s="5">
        <f t="shared" si="46"/>
        <v>-10</v>
      </c>
      <c r="CT29" s="5">
        <f t="shared" si="47"/>
        <v>6</v>
      </c>
      <c r="CU29" s="5">
        <f t="shared" si="48"/>
        <v>1</v>
      </c>
      <c r="CV29" s="5">
        <f t="shared" si="49"/>
        <v>9</v>
      </c>
      <c r="CW29" s="5">
        <f t="shared" si="50"/>
        <v>-12</v>
      </c>
      <c r="CX29" s="5">
        <f t="shared" si="51"/>
        <v>-4</v>
      </c>
      <c r="CY29" s="5">
        <f t="shared" si="52"/>
        <v>5</v>
      </c>
      <c r="CZ29" s="5">
        <f t="shared" si="53"/>
        <v>0</v>
      </c>
      <c r="DA29" s="5">
        <f t="shared" si="54"/>
        <v>0</v>
      </c>
      <c r="DB29" s="5">
        <f t="shared" si="55"/>
        <v>0</v>
      </c>
      <c r="DC29" s="5">
        <f t="shared" si="56"/>
        <v>0</v>
      </c>
      <c r="DD29" s="5">
        <f t="shared" si="57"/>
        <v>0</v>
      </c>
      <c r="DE29" s="5">
        <f t="shared" si="58"/>
        <v>3</v>
      </c>
      <c r="DF29" s="19"/>
      <c r="DG29" s="19"/>
      <c r="DH29" s="19"/>
      <c r="DI29" s="77"/>
      <c r="DJ29" s="121" t="e">
        <v>#DIV/0!</v>
      </c>
      <c r="DK29" s="121" t="e">
        <v>#DIV/0!</v>
      </c>
      <c r="DL29" s="121" t="e">
        <v>#DIV/0!</v>
      </c>
      <c r="DM29" s="121" t="e">
        <v>#DIV/0!</v>
      </c>
      <c r="DN29" s="121" t="e">
        <v>#DIV/0!</v>
      </c>
      <c r="DO29" s="121">
        <v>-2</v>
      </c>
      <c r="DP29" s="121">
        <v>-1.2</v>
      </c>
      <c r="DQ29" s="121">
        <v>1</v>
      </c>
      <c r="DR29" s="121">
        <v>4.5</v>
      </c>
      <c r="DS29" s="121">
        <v>-1.0909090909090908</v>
      </c>
      <c r="DT29" s="121">
        <v>4</v>
      </c>
      <c r="DU29" s="121">
        <v>-1</v>
      </c>
      <c r="DV29" s="121" t="e">
        <v>#DIV/0!</v>
      </c>
      <c r="DW29" s="121" t="e">
        <v>#DIV/0!</v>
      </c>
      <c r="DX29" s="121" t="e">
        <v>#DIV/0!</v>
      </c>
      <c r="DY29" s="121" t="e">
        <v>#DIV/0!</v>
      </c>
      <c r="DZ29" s="121" t="e">
        <v>#DIV/0!</v>
      </c>
      <c r="EA29" s="121"/>
      <c r="EB29" s="24"/>
      <c r="EC29" s="65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  <c r="EO29" s="77"/>
      <c r="EP29" s="77"/>
      <c r="EQ29" s="77"/>
      <c r="ER29" s="77"/>
      <c r="ES29" s="77"/>
      <c r="ET29" s="77"/>
      <c r="EU29" s="77"/>
      <c r="EV29" s="77"/>
      <c r="EW29" s="24"/>
      <c r="EX29" s="27"/>
      <c r="EY29" s="77"/>
      <c r="EZ29" s="77"/>
      <c r="FA29" s="77"/>
      <c r="FB29" s="77"/>
      <c r="FC29" s="77"/>
      <c r="FD29" s="77"/>
      <c r="FE29" s="77"/>
      <c r="FF29" s="77"/>
      <c r="FG29" s="77"/>
      <c r="FH29" s="77"/>
      <c r="FI29" s="77"/>
      <c r="FJ29" s="77"/>
      <c r="FK29" s="77"/>
      <c r="FL29" s="77"/>
      <c r="FM29" s="77"/>
      <c r="FN29" s="77"/>
      <c r="FO29" s="77"/>
      <c r="FP29" s="77"/>
      <c r="FQ29" s="77"/>
      <c r="FR29" s="24"/>
      <c r="FS29" s="24"/>
      <c r="FT29" s="24"/>
      <c r="FU29" s="77"/>
      <c r="FV29" s="77"/>
      <c r="FW29" s="77"/>
      <c r="FX29" s="77"/>
      <c r="FY29" s="77"/>
      <c r="FZ29" s="77"/>
      <c r="GA29" s="77"/>
      <c r="GB29" s="77"/>
      <c r="GC29" s="77"/>
      <c r="GD29" s="77"/>
      <c r="GE29" s="77"/>
      <c r="GF29" s="77"/>
      <c r="GG29" s="77"/>
      <c r="GH29" s="77"/>
      <c r="GI29" s="77"/>
      <c r="GJ29" s="77"/>
      <c r="GK29" s="77"/>
      <c r="GL29" s="77"/>
      <c r="GM29" s="77"/>
      <c r="GN29" s="24"/>
      <c r="GO29" s="141"/>
      <c r="GP29" s="10">
        <f t="shared" si="59"/>
        <v>0</v>
      </c>
      <c r="GQ29" s="10">
        <f t="shared" si="60"/>
        <v>0</v>
      </c>
      <c r="GR29" s="10">
        <f t="shared" si="61"/>
        <v>0</v>
      </c>
      <c r="GS29" s="10">
        <f t="shared" si="62"/>
        <v>0</v>
      </c>
      <c r="GT29" s="10">
        <f t="shared" si="63"/>
        <v>0</v>
      </c>
      <c r="GU29" s="10">
        <f t="shared" si="64"/>
        <v>0</v>
      </c>
      <c r="GV29" s="10">
        <f t="shared" si="65"/>
        <v>0</v>
      </c>
      <c r="GW29" s="10">
        <f t="shared" si="66"/>
        <v>0</v>
      </c>
      <c r="GX29" s="10">
        <f t="shared" si="67"/>
        <v>0</v>
      </c>
      <c r="GY29" s="10">
        <f t="shared" si="68"/>
        <v>0</v>
      </c>
      <c r="GZ29" s="10">
        <f t="shared" si="69"/>
        <v>0</v>
      </c>
      <c r="HA29" s="10">
        <f t="shared" si="70"/>
        <v>0</v>
      </c>
      <c r="HB29" s="10">
        <f t="shared" si="71"/>
        <v>0</v>
      </c>
      <c r="HC29" s="10">
        <f t="shared" si="72"/>
        <v>0</v>
      </c>
      <c r="HD29" s="10">
        <f t="shared" si="73"/>
        <v>0</v>
      </c>
      <c r="HE29" s="10">
        <f t="shared" si="74"/>
        <v>0</v>
      </c>
      <c r="HF29" s="10">
        <f t="shared" si="75"/>
        <v>0</v>
      </c>
      <c r="HG29" s="10">
        <f t="shared" si="76"/>
        <v>0</v>
      </c>
      <c r="HH29" s="10">
        <f t="shared" si="77"/>
        <v>0</v>
      </c>
      <c r="HI29" s="19">
        <f t="shared" si="78"/>
        <v>0</v>
      </c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22">
        <f t="shared" si="79"/>
        <v>0</v>
      </c>
      <c r="ID29" s="22"/>
      <c r="IE29" s="24">
        <f t="shared" si="80"/>
        <v>0</v>
      </c>
      <c r="IF29" s="24">
        <f t="shared" si="81"/>
        <v>0</v>
      </c>
    </row>
    <row r="30" spans="1:240" x14ac:dyDescent="0.25">
      <c r="A30" s="163">
        <v>28</v>
      </c>
      <c r="B30" s="49"/>
      <c r="C30" s="49" t="s">
        <v>185</v>
      </c>
      <c r="D30" s="49" t="s">
        <v>185</v>
      </c>
      <c r="E30" s="82">
        <v>211</v>
      </c>
      <c r="F30" s="50" t="s">
        <v>131</v>
      </c>
      <c r="G30" s="17">
        <v>284</v>
      </c>
      <c r="H30" s="12">
        <v>281</v>
      </c>
      <c r="I30" s="12">
        <v>232</v>
      </c>
      <c r="J30" s="12">
        <v>224</v>
      </c>
      <c r="K30" s="12">
        <v>218</v>
      </c>
      <c r="L30" s="12">
        <v>227</v>
      </c>
      <c r="M30" s="12">
        <v>219</v>
      </c>
      <c r="N30" s="12">
        <v>224</v>
      </c>
      <c r="O30" s="12">
        <v>233</v>
      </c>
      <c r="P30" s="11">
        <v>230</v>
      </c>
      <c r="Q30" s="12">
        <v>222</v>
      </c>
      <c r="R30" s="12">
        <v>231</v>
      </c>
      <c r="S30" s="12">
        <v>251</v>
      </c>
      <c r="T30" s="11">
        <v>253</v>
      </c>
      <c r="U30" s="11">
        <v>245</v>
      </c>
      <c r="V30" s="98">
        <v>240</v>
      </c>
      <c r="W30" s="98">
        <v>252</v>
      </c>
      <c r="X30" s="98">
        <v>259</v>
      </c>
      <c r="Y30" s="98">
        <v>261</v>
      </c>
      <c r="Z30" s="98">
        <f>100+161</f>
        <v>261</v>
      </c>
      <c r="AA30" s="65"/>
      <c r="AB30" s="72">
        <f t="shared" si="0"/>
        <v>-3</v>
      </c>
      <c r="AC30" s="11">
        <f t="shared" si="1"/>
        <v>-49</v>
      </c>
      <c r="AD30" s="11">
        <f t="shared" si="2"/>
        <v>-8</v>
      </c>
      <c r="AE30" s="11">
        <f t="shared" si="3"/>
        <v>-6</v>
      </c>
      <c r="AF30" s="11">
        <f t="shared" si="4"/>
        <v>9</v>
      </c>
      <c r="AG30" s="11">
        <f t="shared" si="5"/>
        <v>-8</v>
      </c>
      <c r="AH30" s="11">
        <f t="shared" si="6"/>
        <v>5</v>
      </c>
      <c r="AI30" s="11">
        <f t="shared" si="7"/>
        <v>9</v>
      </c>
      <c r="AJ30" s="11">
        <f t="shared" si="8"/>
        <v>-3</v>
      </c>
      <c r="AK30" s="11">
        <f t="shared" si="9"/>
        <v>-8</v>
      </c>
      <c r="AL30" s="11">
        <f t="shared" si="10"/>
        <v>9</v>
      </c>
      <c r="AM30" s="11">
        <f t="shared" si="11"/>
        <v>20</v>
      </c>
      <c r="AN30" s="11">
        <f t="shared" si="12"/>
        <v>2</v>
      </c>
      <c r="AO30" s="11">
        <f t="shared" si="13"/>
        <v>-8</v>
      </c>
      <c r="AP30" s="11">
        <f t="shared" si="14"/>
        <v>-5</v>
      </c>
      <c r="AQ30" s="11">
        <f t="shared" si="15"/>
        <v>12</v>
      </c>
      <c r="AR30" s="11">
        <f t="shared" si="16"/>
        <v>7</v>
      </c>
      <c r="AS30" s="11">
        <f t="shared" si="17"/>
        <v>2</v>
      </c>
      <c r="AT30" s="11">
        <f t="shared" si="18"/>
        <v>0</v>
      </c>
      <c r="AU30" s="78">
        <f t="shared" si="19"/>
        <v>-23</v>
      </c>
      <c r="AV30" s="65"/>
      <c r="AW30" s="17">
        <v>28</v>
      </c>
      <c r="AX30" s="12">
        <v>73</v>
      </c>
      <c r="AY30" s="12">
        <v>42</v>
      </c>
      <c r="AZ30" s="12">
        <v>38</v>
      </c>
      <c r="BA30" s="12">
        <v>32</v>
      </c>
      <c r="BB30" s="12">
        <v>49</v>
      </c>
      <c r="BC30" s="12">
        <v>28</v>
      </c>
      <c r="BD30" s="12">
        <v>26</v>
      </c>
      <c r="BE30" s="12">
        <v>31</v>
      </c>
      <c r="BF30" s="12">
        <v>34</v>
      </c>
      <c r="BG30" s="12">
        <v>28</v>
      </c>
      <c r="BH30" s="12">
        <v>27</v>
      </c>
      <c r="BI30" s="12">
        <v>26</v>
      </c>
      <c r="BJ30" s="12">
        <v>16</v>
      </c>
      <c r="BK30" s="12">
        <v>13</v>
      </c>
      <c r="BL30" s="12">
        <v>3</v>
      </c>
      <c r="BM30" s="12">
        <v>14</v>
      </c>
      <c r="BN30" s="12">
        <v>12</v>
      </c>
      <c r="BO30" s="23">
        <v>13</v>
      </c>
      <c r="BP30" s="27">
        <f t="shared" si="20"/>
        <v>533</v>
      </c>
      <c r="BQ30" s="27"/>
      <c r="BR30" s="5">
        <f t="shared" si="21"/>
        <v>25</v>
      </c>
      <c r="BS30" s="5">
        <f t="shared" si="22"/>
        <v>24</v>
      </c>
      <c r="BT30" s="5">
        <f t="shared" si="23"/>
        <v>34</v>
      </c>
      <c r="BU30" s="5">
        <f t="shared" si="24"/>
        <v>32</v>
      </c>
      <c r="BV30" s="5">
        <f t="shared" si="25"/>
        <v>41</v>
      </c>
      <c r="BW30" s="5">
        <f t="shared" si="26"/>
        <v>41</v>
      </c>
      <c r="BX30" s="5">
        <f t="shared" si="27"/>
        <v>33</v>
      </c>
      <c r="BY30" s="5">
        <f t="shared" si="28"/>
        <v>35</v>
      </c>
      <c r="BZ30" s="5">
        <f t="shared" si="29"/>
        <v>28</v>
      </c>
      <c r="CA30" s="5">
        <f t="shared" si="30"/>
        <v>26</v>
      </c>
      <c r="CB30" s="5">
        <f t="shared" si="31"/>
        <v>37</v>
      </c>
      <c r="CC30" s="5">
        <f t="shared" si="32"/>
        <v>47</v>
      </c>
      <c r="CD30" s="5">
        <f t="shared" si="33"/>
        <v>28</v>
      </c>
      <c r="CE30" s="5">
        <f t="shared" si="34"/>
        <v>8</v>
      </c>
      <c r="CF30" s="5">
        <f t="shared" si="35"/>
        <v>8</v>
      </c>
      <c r="CG30" s="5">
        <f t="shared" si="36"/>
        <v>15</v>
      </c>
      <c r="CH30" s="5">
        <f t="shared" si="37"/>
        <v>21</v>
      </c>
      <c r="CI30" s="5">
        <f t="shared" si="38"/>
        <v>14</v>
      </c>
      <c r="CJ30" s="5">
        <f t="shared" si="39"/>
        <v>13</v>
      </c>
      <c r="CK30" s="19">
        <f t="shared" si="40"/>
        <v>510</v>
      </c>
      <c r="CL30" s="19"/>
      <c r="CM30" s="5"/>
      <c r="CN30" s="5">
        <f t="shared" si="41"/>
        <v>-1</v>
      </c>
      <c r="CO30" s="5">
        <f t="shared" si="42"/>
        <v>10</v>
      </c>
      <c r="CP30" s="5">
        <f t="shared" si="43"/>
        <v>-2</v>
      </c>
      <c r="CQ30" s="5">
        <f t="shared" si="44"/>
        <v>9</v>
      </c>
      <c r="CR30" s="5">
        <f t="shared" si="45"/>
        <v>0</v>
      </c>
      <c r="CS30" s="5">
        <f t="shared" si="46"/>
        <v>-8</v>
      </c>
      <c r="CT30" s="5">
        <f t="shared" si="47"/>
        <v>2</v>
      </c>
      <c r="CU30" s="5">
        <f t="shared" si="48"/>
        <v>-7</v>
      </c>
      <c r="CV30" s="5">
        <f t="shared" si="49"/>
        <v>-2</v>
      </c>
      <c r="CW30" s="5">
        <f t="shared" si="50"/>
        <v>11</v>
      </c>
      <c r="CX30" s="5">
        <f t="shared" si="51"/>
        <v>10</v>
      </c>
      <c r="CY30" s="5">
        <f t="shared" si="52"/>
        <v>-19</v>
      </c>
      <c r="CZ30" s="5">
        <f t="shared" si="53"/>
        <v>-20</v>
      </c>
      <c r="DA30" s="5">
        <f t="shared" si="54"/>
        <v>0</v>
      </c>
      <c r="DB30" s="5">
        <f t="shared" si="55"/>
        <v>7</v>
      </c>
      <c r="DC30" s="5">
        <f t="shared" si="56"/>
        <v>6</v>
      </c>
      <c r="DD30" s="5">
        <f t="shared" si="57"/>
        <v>-7</v>
      </c>
      <c r="DE30" s="5">
        <f t="shared" si="58"/>
        <v>-1</v>
      </c>
      <c r="DF30" s="19"/>
      <c r="DG30" s="19"/>
      <c r="DH30" s="19"/>
      <c r="DI30" s="77"/>
      <c r="DJ30" s="121">
        <v>-0.04</v>
      </c>
      <c r="DK30" s="121">
        <v>0.41666666666666669</v>
      </c>
      <c r="DL30" s="121">
        <v>-5.8823529411764705E-2</v>
      </c>
      <c r="DM30" s="121">
        <v>0.28125</v>
      </c>
      <c r="DN30" s="121">
        <v>0</v>
      </c>
      <c r="DO30" s="121">
        <v>-0.1951219512195122</v>
      </c>
      <c r="DP30" s="121">
        <v>6.0606060606060608E-2</v>
      </c>
      <c r="DQ30" s="121">
        <v>-0.2</v>
      </c>
      <c r="DR30" s="121">
        <v>-7.1428571428571425E-2</v>
      </c>
      <c r="DS30" s="121">
        <v>0.42307692307692307</v>
      </c>
      <c r="DT30" s="121">
        <v>0.27027027027027029</v>
      </c>
      <c r="DU30" s="121">
        <v>-0.40425531914893614</v>
      </c>
      <c r="DV30" s="121">
        <v>-0.7142857142857143</v>
      </c>
      <c r="DW30" s="121">
        <v>0</v>
      </c>
      <c r="DX30" s="121">
        <v>0.875</v>
      </c>
      <c r="DY30" s="121">
        <v>0.4</v>
      </c>
      <c r="DZ30" s="121">
        <v>-0.33333333333333331</v>
      </c>
      <c r="EA30" s="121"/>
      <c r="EB30" s="24"/>
      <c r="EC30" s="65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77"/>
      <c r="ER30" s="77"/>
      <c r="ES30" s="77"/>
      <c r="ET30" s="77"/>
      <c r="EU30" s="77"/>
      <c r="EV30" s="77"/>
      <c r="EW30" s="24"/>
      <c r="EX30" s="27"/>
      <c r="EY30" s="77"/>
      <c r="EZ30" s="77"/>
      <c r="FA30" s="77"/>
      <c r="FB30" s="77"/>
      <c r="FC30" s="77"/>
      <c r="FD30" s="77"/>
      <c r="FE30" s="77"/>
      <c r="FF30" s="77"/>
      <c r="FG30" s="77"/>
      <c r="FH30" s="77"/>
      <c r="FI30" s="77"/>
      <c r="FJ30" s="77"/>
      <c r="FK30" s="77"/>
      <c r="FL30" s="77"/>
      <c r="FM30" s="77"/>
      <c r="FN30" s="77"/>
      <c r="FO30" s="77"/>
      <c r="FP30" s="77"/>
      <c r="FQ30" s="77"/>
      <c r="FR30" s="24"/>
      <c r="FS30" s="24"/>
      <c r="FT30" s="24"/>
      <c r="FU30" s="77"/>
      <c r="FV30" s="77"/>
      <c r="FW30" s="77"/>
      <c r="FX30" s="77"/>
      <c r="FY30" s="77"/>
      <c r="FZ30" s="77"/>
      <c r="GA30" s="77"/>
      <c r="GB30" s="77"/>
      <c r="GC30" s="77"/>
      <c r="GD30" s="77"/>
      <c r="GE30" s="77"/>
      <c r="GF30" s="77"/>
      <c r="GG30" s="77"/>
      <c r="GH30" s="77"/>
      <c r="GI30" s="77"/>
      <c r="GJ30" s="77"/>
      <c r="GK30" s="77"/>
      <c r="GL30" s="77"/>
      <c r="GM30" s="77"/>
      <c r="GN30" s="24"/>
      <c r="GO30" s="24">
        <v>1.392E-2</v>
      </c>
      <c r="GP30" s="10">
        <f t="shared" si="59"/>
        <v>0.34799999999999998</v>
      </c>
      <c r="GQ30" s="10">
        <f t="shared" si="60"/>
        <v>0.33407999999999999</v>
      </c>
      <c r="GR30" s="10">
        <f t="shared" si="61"/>
        <v>0.47327999999999998</v>
      </c>
      <c r="GS30" s="10">
        <f t="shared" si="62"/>
        <v>0.44544</v>
      </c>
      <c r="GT30" s="10">
        <f t="shared" si="63"/>
        <v>0.57072000000000001</v>
      </c>
      <c r="GU30" s="10">
        <f t="shared" si="64"/>
        <v>0.57072000000000001</v>
      </c>
      <c r="GV30" s="10">
        <f t="shared" si="65"/>
        <v>0.45935999999999999</v>
      </c>
      <c r="GW30" s="10">
        <f t="shared" si="66"/>
        <v>0.48720000000000002</v>
      </c>
      <c r="GX30" s="10">
        <f t="shared" si="67"/>
        <v>0.38976</v>
      </c>
      <c r="GY30" s="10">
        <f t="shared" si="68"/>
        <v>0.36192000000000002</v>
      </c>
      <c r="GZ30" s="10">
        <f t="shared" si="69"/>
        <v>0.51504000000000005</v>
      </c>
      <c r="HA30" s="10">
        <f t="shared" si="70"/>
        <v>0.65424000000000004</v>
      </c>
      <c r="HB30" s="10">
        <f t="shared" si="71"/>
        <v>0.38976</v>
      </c>
      <c r="HC30" s="10">
        <f t="shared" si="72"/>
        <v>0.11136</v>
      </c>
      <c r="HD30" s="10">
        <f t="shared" si="73"/>
        <v>0.11136</v>
      </c>
      <c r="HE30" s="10">
        <f t="shared" si="74"/>
        <v>0.20880000000000001</v>
      </c>
      <c r="HF30" s="10">
        <f t="shared" si="75"/>
        <v>0.29232000000000002</v>
      </c>
      <c r="HG30" s="10">
        <f t="shared" si="76"/>
        <v>0.19488</v>
      </c>
      <c r="HH30" s="10">
        <f t="shared" si="77"/>
        <v>0.18096000000000001</v>
      </c>
      <c r="HI30" s="19">
        <f t="shared" si="78"/>
        <v>7.0991999999999997</v>
      </c>
      <c r="HJ30" s="115"/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22">
        <f t="shared" si="79"/>
        <v>1.392E-2</v>
      </c>
      <c r="ID30" s="22"/>
      <c r="IE30" s="24">
        <f t="shared" si="80"/>
        <v>1.5907075114692508E-8</v>
      </c>
      <c r="IF30" s="24">
        <f t="shared" si="81"/>
        <v>6.2404679296101371E-7</v>
      </c>
    </row>
    <row r="31" spans="1:240" x14ac:dyDescent="0.25">
      <c r="A31" s="163">
        <v>29</v>
      </c>
      <c r="B31" s="43"/>
      <c r="C31" s="43" t="s">
        <v>281</v>
      </c>
      <c r="D31" s="43" t="s">
        <v>187</v>
      </c>
      <c r="E31" s="82">
        <v>401</v>
      </c>
      <c r="F31" s="53" t="s">
        <v>80</v>
      </c>
      <c r="G31" s="17">
        <v>2145</v>
      </c>
      <c r="H31" s="12">
        <v>2152</v>
      </c>
      <c r="I31" s="12">
        <v>2304</v>
      </c>
      <c r="J31" s="12">
        <v>2413</v>
      </c>
      <c r="K31" s="12">
        <v>2511</v>
      </c>
      <c r="L31" s="12">
        <v>2601</v>
      </c>
      <c r="M31" s="12">
        <v>2574</v>
      </c>
      <c r="N31" s="12">
        <v>2631</v>
      </c>
      <c r="O31" s="12">
        <v>2753</v>
      </c>
      <c r="P31" s="11">
        <v>2798</v>
      </c>
      <c r="Q31" s="12">
        <v>2740</v>
      </c>
      <c r="R31" s="12">
        <v>2787</v>
      </c>
      <c r="S31" s="12">
        <v>2865</v>
      </c>
      <c r="T31" s="11">
        <v>2890</v>
      </c>
      <c r="U31" s="11">
        <v>2816</v>
      </c>
      <c r="V31" s="98">
        <v>2821</v>
      </c>
      <c r="W31" s="98">
        <v>2839</v>
      </c>
      <c r="X31" s="98">
        <v>2762</v>
      </c>
      <c r="Y31" s="98">
        <v>2719</v>
      </c>
      <c r="Z31" s="97">
        <v>2652</v>
      </c>
      <c r="AA31" s="65"/>
      <c r="AB31" s="72">
        <f t="shared" si="0"/>
        <v>7</v>
      </c>
      <c r="AC31" s="11">
        <f t="shared" si="1"/>
        <v>152</v>
      </c>
      <c r="AD31" s="11">
        <f t="shared" si="2"/>
        <v>109</v>
      </c>
      <c r="AE31" s="11">
        <f t="shared" si="3"/>
        <v>98</v>
      </c>
      <c r="AF31" s="11">
        <f t="shared" si="4"/>
        <v>90</v>
      </c>
      <c r="AG31" s="11">
        <f t="shared" si="5"/>
        <v>-27</v>
      </c>
      <c r="AH31" s="11">
        <f t="shared" si="6"/>
        <v>57</v>
      </c>
      <c r="AI31" s="11">
        <f t="shared" si="7"/>
        <v>122</v>
      </c>
      <c r="AJ31" s="11">
        <f t="shared" si="8"/>
        <v>45</v>
      </c>
      <c r="AK31" s="11">
        <f t="shared" si="9"/>
        <v>-58</v>
      </c>
      <c r="AL31" s="11">
        <f t="shared" si="10"/>
        <v>47</v>
      </c>
      <c r="AM31" s="11">
        <f t="shared" si="11"/>
        <v>78</v>
      </c>
      <c r="AN31" s="11">
        <f t="shared" si="12"/>
        <v>25</v>
      </c>
      <c r="AO31" s="11">
        <f t="shared" si="13"/>
        <v>-74</v>
      </c>
      <c r="AP31" s="11">
        <f t="shared" si="14"/>
        <v>5</v>
      </c>
      <c r="AQ31" s="11">
        <f t="shared" si="15"/>
        <v>18</v>
      </c>
      <c r="AR31" s="11">
        <f t="shared" si="16"/>
        <v>-77</v>
      </c>
      <c r="AS31" s="11">
        <f t="shared" si="17"/>
        <v>-43</v>
      </c>
      <c r="AT31" s="11">
        <f t="shared" si="18"/>
        <v>-67</v>
      </c>
      <c r="AU31" s="78">
        <f t="shared" si="19"/>
        <v>507</v>
      </c>
      <c r="AV31" s="65"/>
      <c r="AW31" s="17">
        <v>25</v>
      </c>
      <c r="AX31" s="12">
        <v>44</v>
      </c>
      <c r="AY31" s="12">
        <v>36</v>
      </c>
      <c r="AZ31" s="12">
        <v>63</v>
      </c>
      <c r="BA31" s="12">
        <v>54</v>
      </c>
      <c r="BB31" s="12">
        <v>70</v>
      </c>
      <c r="BC31" s="12">
        <v>49</v>
      </c>
      <c r="BD31" s="12">
        <v>34</v>
      </c>
      <c r="BE31" s="12">
        <v>58</v>
      </c>
      <c r="BF31" s="11">
        <v>56</v>
      </c>
      <c r="BG31" s="11">
        <v>55</v>
      </c>
      <c r="BH31" s="11">
        <v>45</v>
      </c>
      <c r="BI31" s="11">
        <v>54</v>
      </c>
      <c r="BJ31" s="11">
        <v>42</v>
      </c>
      <c r="BK31" s="11">
        <v>50</v>
      </c>
      <c r="BL31" s="11">
        <v>28</v>
      </c>
      <c r="BM31" s="11">
        <v>59</v>
      </c>
      <c r="BN31" s="11">
        <v>47</v>
      </c>
      <c r="BO31" s="8">
        <v>53</v>
      </c>
      <c r="BP31" s="27">
        <f t="shared" si="20"/>
        <v>922</v>
      </c>
      <c r="BQ31" s="27"/>
      <c r="BR31" s="5">
        <f t="shared" si="21"/>
        <v>32</v>
      </c>
      <c r="BS31" s="5">
        <f t="shared" si="22"/>
        <v>196</v>
      </c>
      <c r="BT31" s="5">
        <f t="shared" si="23"/>
        <v>145</v>
      </c>
      <c r="BU31" s="5">
        <f t="shared" si="24"/>
        <v>161</v>
      </c>
      <c r="BV31" s="5">
        <f t="shared" si="25"/>
        <v>144</v>
      </c>
      <c r="BW31" s="5">
        <f t="shared" si="26"/>
        <v>43</v>
      </c>
      <c r="BX31" s="5">
        <f t="shared" si="27"/>
        <v>106</v>
      </c>
      <c r="BY31" s="5">
        <f t="shared" si="28"/>
        <v>156</v>
      </c>
      <c r="BZ31" s="5">
        <f t="shared" si="29"/>
        <v>103</v>
      </c>
      <c r="CA31" s="5">
        <f t="shared" si="30"/>
        <v>-2</v>
      </c>
      <c r="CB31" s="5">
        <f t="shared" si="31"/>
        <v>102</v>
      </c>
      <c r="CC31" s="5">
        <f t="shared" si="32"/>
        <v>123</v>
      </c>
      <c r="CD31" s="5">
        <f t="shared" si="33"/>
        <v>79</v>
      </c>
      <c r="CE31" s="5">
        <f t="shared" si="34"/>
        <v>-32</v>
      </c>
      <c r="CF31" s="5">
        <f t="shared" si="35"/>
        <v>55</v>
      </c>
      <c r="CG31" s="5">
        <f t="shared" si="36"/>
        <v>46</v>
      </c>
      <c r="CH31" s="5">
        <f t="shared" si="37"/>
        <v>-18</v>
      </c>
      <c r="CI31" s="5">
        <f t="shared" si="38"/>
        <v>4</v>
      </c>
      <c r="CJ31" s="5">
        <f t="shared" si="39"/>
        <v>-14</v>
      </c>
      <c r="CK31" s="19">
        <f t="shared" si="40"/>
        <v>1429</v>
      </c>
      <c r="CL31" s="19"/>
      <c r="CM31" s="5"/>
      <c r="CN31" s="5">
        <f t="shared" si="41"/>
        <v>164</v>
      </c>
      <c r="CO31" s="5">
        <f t="shared" si="42"/>
        <v>-51</v>
      </c>
      <c r="CP31" s="5">
        <f t="shared" si="43"/>
        <v>16</v>
      </c>
      <c r="CQ31" s="5">
        <f t="shared" si="44"/>
        <v>-17</v>
      </c>
      <c r="CR31" s="5">
        <f t="shared" si="45"/>
        <v>-101</v>
      </c>
      <c r="CS31" s="5">
        <f t="shared" si="46"/>
        <v>63</v>
      </c>
      <c r="CT31" s="5">
        <f t="shared" si="47"/>
        <v>50</v>
      </c>
      <c r="CU31" s="5">
        <f t="shared" si="48"/>
        <v>-53</v>
      </c>
      <c r="CV31" s="5">
        <f t="shared" si="49"/>
        <v>-105</v>
      </c>
      <c r="CW31" s="5">
        <f t="shared" si="50"/>
        <v>104</v>
      </c>
      <c r="CX31" s="5">
        <f t="shared" si="51"/>
        <v>21</v>
      </c>
      <c r="CY31" s="5">
        <f t="shared" si="52"/>
        <v>-44</v>
      </c>
      <c r="CZ31" s="5">
        <f t="shared" si="53"/>
        <v>-111</v>
      </c>
      <c r="DA31" s="5">
        <f t="shared" si="54"/>
        <v>87</v>
      </c>
      <c r="DB31" s="5">
        <f t="shared" si="55"/>
        <v>-9</v>
      </c>
      <c r="DC31" s="5">
        <f t="shared" si="56"/>
        <v>-64</v>
      </c>
      <c r="DD31" s="5">
        <f t="shared" si="57"/>
        <v>22</v>
      </c>
      <c r="DE31" s="5">
        <f t="shared" si="58"/>
        <v>-18</v>
      </c>
      <c r="DF31" s="19"/>
      <c r="DG31" s="19"/>
      <c r="DH31" s="19"/>
      <c r="DI31" s="77"/>
      <c r="DJ31" s="121">
        <v>5.125</v>
      </c>
      <c r="DK31" s="121">
        <v>-0.26020408163265307</v>
      </c>
      <c r="DL31" s="121">
        <v>0.1103448275862069</v>
      </c>
      <c r="DM31" s="121">
        <v>-0.10559006211180125</v>
      </c>
      <c r="DN31" s="121">
        <v>-0.70138888888888884</v>
      </c>
      <c r="DO31" s="121">
        <v>1.4651162790697674</v>
      </c>
      <c r="DP31" s="121">
        <v>0.47169811320754718</v>
      </c>
      <c r="DQ31" s="121">
        <v>-0.33974358974358976</v>
      </c>
      <c r="DR31" s="121">
        <v>-1.0194174757281553</v>
      </c>
      <c r="DS31" s="121">
        <v>-52</v>
      </c>
      <c r="DT31" s="121">
        <v>0.20588235294117646</v>
      </c>
      <c r="DU31" s="121">
        <v>-0.35772357723577236</v>
      </c>
      <c r="DV31" s="121">
        <v>-1.4050632911392404</v>
      </c>
      <c r="DW31" s="121">
        <v>-2.71875</v>
      </c>
      <c r="DX31" s="121">
        <v>-0.16363636363636364</v>
      </c>
      <c r="DY31" s="121">
        <v>-1.3913043478260869</v>
      </c>
      <c r="DZ31" s="121">
        <v>-1.2222222222222223</v>
      </c>
      <c r="EA31" s="121"/>
      <c r="EB31" s="24"/>
      <c r="EC31" s="65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  <c r="EO31" s="77"/>
      <c r="EP31" s="77"/>
      <c r="EQ31" s="77"/>
      <c r="ER31" s="77"/>
      <c r="ES31" s="77"/>
      <c r="ET31" s="77"/>
      <c r="EU31" s="77"/>
      <c r="EV31" s="77"/>
      <c r="EW31" s="24"/>
      <c r="EX31" s="27"/>
      <c r="EY31" s="77"/>
      <c r="EZ31" s="77"/>
      <c r="FA31" s="77"/>
      <c r="FB31" s="77"/>
      <c r="FC31" s="77"/>
      <c r="FD31" s="77"/>
      <c r="FE31" s="77"/>
      <c r="FF31" s="77"/>
      <c r="FG31" s="77"/>
      <c r="FH31" s="77"/>
      <c r="FI31" s="77"/>
      <c r="FJ31" s="77"/>
      <c r="FK31" s="77"/>
      <c r="FL31" s="77"/>
      <c r="FM31" s="77"/>
      <c r="FN31" s="77"/>
      <c r="FO31" s="77"/>
      <c r="FP31" s="77"/>
      <c r="FQ31" s="77"/>
      <c r="FR31" s="24"/>
      <c r="FS31" s="24"/>
      <c r="FT31" s="24"/>
      <c r="FU31" s="77"/>
      <c r="FV31" s="77"/>
      <c r="FW31" s="77"/>
      <c r="FX31" s="77"/>
      <c r="FY31" s="77"/>
      <c r="FZ31" s="77"/>
      <c r="GA31" s="77"/>
      <c r="GB31" s="77"/>
      <c r="GC31" s="77"/>
      <c r="GD31" s="77"/>
      <c r="GE31" s="77"/>
      <c r="GF31" s="77"/>
      <c r="GG31" s="77"/>
      <c r="GH31" s="77"/>
      <c r="GI31" s="77"/>
      <c r="GJ31" s="77"/>
      <c r="GK31" s="77"/>
      <c r="GL31" s="77"/>
      <c r="GM31" s="77"/>
      <c r="GN31" s="24"/>
      <c r="GO31" s="24">
        <v>2.4359999999999996E-2</v>
      </c>
      <c r="GP31" s="10">
        <f t="shared" si="59"/>
        <v>0.77951999999999988</v>
      </c>
      <c r="GQ31" s="10">
        <f t="shared" si="60"/>
        <v>4.7745599999999992</v>
      </c>
      <c r="GR31" s="10">
        <f t="shared" si="61"/>
        <v>3.5321999999999996</v>
      </c>
      <c r="GS31" s="10">
        <f t="shared" si="62"/>
        <v>3.9219599999999994</v>
      </c>
      <c r="GT31" s="10">
        <f t="shared" si="63"/>
        <v>3.5078399999999994</v>
      </c>
      <c r="GU31" s="10">
        <f t="shared" si="64"/>
        <v>1.0474799999999997</v>
      </c>
      <c r="GV31" s="10">
        <f t="shared" si="65"/>
        <v>2.5821599999999996</v>
      </c>
      <c r="GW31" s="10">
        <f t="shared" si="66"/>
        <v>3.8001599999999995</v>
      </c>
      <c r="GX31" s="10">
        <f t="shared" si="67"/>
        <v>2.5090799999999995</v>
      </c>
      <c r="GY31" s="10">
        <f t="shared" si="68"/>
        <v>-4.8719999999999992E-2</v>
      </c>
      <c r="GZ31" s="10">
        <f t="shared" si="69"/>
        <v>2.4847199999999998</v>
      </c>
      <c r="HA31" s="10">
        <f t="shared" si="70"/>
        <v>2.9962799999999996</v>
      </c>
      <c r="HB31" s="10">
        <f t="shared" si="71"/>
        <v>1.9244399999999997</v>
      </c>
      <c r="HC31" s="10">
        <f t="shared" si="72"/>
        <v>-0.77951999999999988</v>
      </c>
      <c r="HD31" s="10">
        <f t="shared" si="73"/>
        <v>1.3397999999999999</v>
      </c>
      <c r="HE31" s="10">
        <f t="shared" si="74"/>
        <v>1.1205599999999998</v>
      </c>
      <c r="HF31" s="10">
        <f t="shared" si="75"/>
        <v>-0.43847999999999993</v>
      </c>
      <c r="HG31" s="10">
        <f t="shared" si="76"/>
        <v>9.7439999999999985E-2</v>
      </c>
      <c r="HH31" s="10">
        <f t="shared" si="77"/>
        <v>-0.34103999999999995</v>
      </c>
      <c r="HI31" s="19">
        <f t="shared" si="78"/>
        <v>34.810439999999993</v>
      </c>
      <c r="HJ31" s="115"/>
      <c r="HK31" s="115"/>
      <c r="HL31" s="115"/>
      <c r="HM31" s="115"/>
      <c r="HN31" s="115"/>
      <c r="HO31" s="115"/>
      <c r="HP31" s="115"/>
      <c r="HQ31" s="115"/>
      <c r="HR31" s="115"/>
      <c r="HS31" s="115"/>
      <c r="HT31" s="115"/>
      <c r="HU31" s="115"/>
      <c r="HV31" s="115"/>
      <c r="HW31" s="115"/>
      <c r="HX31" s="115"/>
      <c r="HY31" s="115"/>
      <c r="HZ31" s="115"/>
      <c r="IA31" s="115"/>
      <c r="IB31" s="115"/>
      <c r="IC31" s="22">
        <f t="shared" si="79"/>
        <v>2.4359999999999996E-2</v>
      </c>
      <c r="ID31" s="22"/>
      <c r="IE31" s="24">
        <f t="shared" si="80"/>
        <v>-2.9978718485382029E-8</v>
      </c>
      <c r="IF31" s="24">
        <f t="shared" si="81"/>
        <v>3.0599706225436371E-6</v>
      </c>
    </row>
    <row r="32" spans="1:240" x14ac:dyDescent="0.25">
      <c r="A32" s="163">
        <v>30</v>
      </c>
      <c r="B32" s="49"/>
      <c r="C32" s="49" t="s">
        <v>282</v>
      </c>
      <c r="D32" s="49" t="s">
        <v>186</v>
      </c>
      <c r="E32" s="82">
        <v>305</v>
      </c>
      <c r="F32" s="52" t="s">
        <v>53</v>
      </c>
      <c r="G32" s="17">
        <v>89</v>
      </c>
      <c r="H32" s="12">
        <v>83</v>
      </c>
      <c r="I32" s="12">
        <v>77</v>
      </c>
      <c r="J32" s="12">
        <v>88</v>
      </c>
      <c r="K32" s="12">
        <v>90</v>
      </c>
      <c r="L32" s="12">
        <v>97</v>
      </c>
      <c r="M32" s="12">
        <v>79</v>
      </c>
      <c r="N32" s="12">
        <v>98</v>
      </c>
      <c r="O32" s="12">
        <v>104</v>
      </c>
      <c r="P32" s="11">
        <v>113</v>
      </c>
      <c r="Q32" s="11">
        <v>110</v>
      </c>
      <c r="R32" s="12">
        <v>108</v>
      </c>
      <c r="S32" s="11">
        <v>101</v>
      </c>
      <c r="T32" s="11">
        <v>111</v>
      </c>
      <c r="U32" s="11">
        <v>110</v>
      </c>
      <c r="V32" s="98">
        <v>101</v>
      </c>
      <c r="W32" s="98">
        <v>119</v>
      </c>
      <c r="X32" s="98">
        <v>158</v>
      </c>
      <c r="Y32" s="98">
        <v>176</v>
      </c>
      <c r="Z32" s="98">
        <v>184</v>
      </c>
      <c r="AA32" s="65"/>
      <c r="AB32" s="72">
        <f t="shared" si="0"/>
        <v>-6</v>
      </c>
      <c r="AC32" s="11">
        <f t="shared" si="1"/>
        <v>-6</v>
      </c>
      <c r="AD32" s="11">
        <f t="shared" si="2"/>
        <v>11</v>
      </c>
      <c r="AE32" s="11">
        <f t="shared" si="3"/>
        <v>2</v>
      </c>
      <c r="AF32" s="11">
        <f t="shared" si="4"/>
        <v>7</v>
      </c>
      <c r="AG32" s="11">
        <f t="shared" si="5"/>
        <v>-18</v>
      </c>
      <c r="AH32" s="11">
        <f t="shared" si="6"/>
        <v>19</v>
      </c>
      <c r="AI32" s="11">
        <f t="shared" si="7"/>
        <v>6</v>
      </c>
      <c r="AJ32" s="11">
        <f t="shared" si="8"/>
        <v>9</v>
      </c>
      <c r="AK32" s="11">
        <f t="shared" si="9"/>
        <v>-3</v>
      </c>
      <c r="AL32" s="11">
        <f t="shared" si="10"/>
        <v>-2</v>
      </c>
      <c r="AM32" s="11">
        <f t="shared" si="11"/>
        <v>-7</v>
      </c>
      <c r="AN32" s="11">
        <f t="shared" si="12"/>
        <v>10</v>
      </c>
      <c r="AO32" s="11">
        <f t="shared" si="13"/>
        <v>-1</v>
      </c>
      <c r="AP32" s="11">
        <f t="shared" si="14"/>
        <v>-9</v>
      </c>
      <c r="AQ32" s="11">
        <f t="shared" si="15"/>
        <v>18</v>
      </c>
      <c r="AR32" s="11">
        <f t="shared" si="16"/>
        <v>39</v>
      </c>
      <c r="AS32" s="11">
        <f t="shared" si="17"/>
        <v>18</v>
      </c>
      <c r="AT32" s="11">
        <f t="shared" si="18"/>
        <v>8</v>
      </c>
      <c r="AU32" s="78">
        <f t="shared" si="19"/>
        <v>95</v>
      </c>
      <c r="AV32" s="65"/>
      <c r="AW32" s="17">
        <v>13</v>
      </c>
      <c r="AX32" s="12">
        <v>17</v>
      </c>
      <c r="AY32" s="12">
        <v>13</v>
      </c>
      <c r="AZ32" s="12">
        <v>5</v>
      </c>
      <c r="BA32" s="12">
        <v>10</v>
      </c>
      <c r="BB32" s="12">
        <v>29</v>
      </c>
      <c r="BC32" s="12">
        <v>7</v>
      </c>
      <c r="BD32" s="12">
        <v>20</v>
      </c>
      <c r="BE32" s="12">
        <v>13</v>
      </c>
      <c r="BF32" s="11">
        <v>13</v>
      </c>
      <c r="BG32" s="11">
        <v>19</v>
      </c>
      <c r="BH32" s="11">
        <v>21</v>
      </c>
      <c r="BI32" s="11">
        <v>12</v>
      </c>
      <c r="BJ32" s="11">
        <v>11</v>
      </c>
      <c r="BK32" s="11">
        <v>12</v>
      </c>
      <c r="BL32" s="11">
        <v>7</v>
      </c>
      <c r="BM32" s="12">
        <v>3</v>
      </c>
      <c r="BN32" s="12">
        <v>9</v>
      </c>
      <c r="BO32" s="23">
        <v>6</v>
      </c>
      <c r="BP32" s="27">
        <f t="shared" si="20"/>
        <v>240</v>
      </c>
      <c r="BQ32" s="27"/>
      <c r="BR32" s="5">
        <f t="shared" si="21"/>
        <v>7</v>
      </c>
      <c r="BS32" s="5">
        <f t="shared" si="22"/>
        <v>11</v>
      </c>
      <c r="BT32" s="5">
        <f t="shared" si="23"/>
        <v>24</v>
      </c>
      <c r="BU32" s="5">
        <f t="shared" si="24"/>
        <v>7</v>
      </c>
      <c r="BV32" s="5">
        <f t="shared" si="25"/>
        <v>17</v>
      </c>
      <c r="BW32" s="5">
        <f t="shared" si="26"/>
        <v>11</v>
      </c>
      <c r="BX32" s="5">
        <f t="shared" si="27"/>
        <v>26</v>
      </c>
      <c r="BY32" s="5">
        <f t="shared" si="28"/>
        <v>26</v>
      </c>
      <c r="BZ32" s="5">
        <f t="shared" si="29"/>
        <v>22</v>
      </c>
      <c r="CA32" s="5">
        <f t="shared" si="30"/>
        <v>10</v>
      </c>
      <c r="CB32" s="5">
        <f t="shared" si="31"/>
        <v>17</v>
      </c>
      <c r="CC32" s="5">
        <f t="shared" si="32"/>
        <v>14</v>
      </c>
      <c r="CD32" s="5">
        <f t="shared" si="33"/>
        <v>22</v>
      </c>
      <c r="CE32" s="5">
        <f t="shared" si="34"/>
        <v>10</v>
      </c>
      <c r="CF32" s="5">
        <f t="shared" si="35"/>
        <v>3</v>
      </c>
      <c r="CG32" s="5">
        <f t="shared" si="36"/>
        <v>25</v>
      </c>
      <c r="CH32" s="5">
        <f t="shared" si="37"/>
        <v>42</v>
      </c>
      <c r="CI32" s="5">
        <f t="shared" si="38"/>
        <v>27</v>
      </c>
      <c r="CJ32" s="5">
        <f t="shared" si="39"/>
        <v>14</v>
      </c>
      <c r="CK32" s="19">
        <f t="shared" si="40"/>
        <v>335</v>
      </c>
      <c r="CL32" s="19"/>
      <c r="CM32" s="5"/>
      <c r="CN32" s="5">
        <f t="shared" si="41"/>
        <v>4</v>
      </c>
      <c r="CO32" s="5">
        <f t="shared" si="42"/>
        <v>13</v>
      </c>
      <c r="CP32" s="5">
        <f t="shared" si="43"/>
        <v>-17</v>
      </c>
      <c r="CQ32" s="5">
        <f t="shared" si="44"/>
        <v>10</v>
      </c>
      <c r="CR32" s="5">
        <f t="shared" si="45"/>
        <v>-6</v>
      </c>
      <c r="CS32" s="5">
        <f t="shared" si="46"/>
        <v>15</v>
      </c>
      <c r="CT32" s="5">
        <f t="shared" si="47"/>
        <v>0</v>
      </c>
      <c r="CU32" s="5">
        <f t="shared" si="48"/>
        <v>-4</v>
      </c>
      <c r="CV32" s="5">
        <f t="shared" si="49"/>
        <v>-12</v>
      </c>
      <c r="CW32" s="5">
        <f t="shared" si="50"/>
        <v>7</v>
      </c>
      <c r="CX32" s="5">
        <f t="shared" si="51"/>
        <v>-3</v>
      </c>
      <c r="CY32" s="5">
        <f t="shared" si="52"/>
        <v>8</v>
      </c>
      <c r="CZ32" s="5">
        <f t="shared" si="53"/>
        <v>-12</v>
      </c>
      <c r="DA32" s="5">
        <f t="shared" si="54"/>
        <v>-7</v>
      </c>
      <c r="DB32" s="5">
        <f t="shared" si="55"/>
        <v>22</v>
      </c>
      <c r="DC32" s="5">
        <f t="shared" si="56"/>
        <v>17</v>
      </c>
      <c r="DD32" s="5">
        <f t="shared" si="57"/>
        <v>-15</v>
      </c>
      <c r="DE32" s="5">
        <f t="shared" si="58"/>
        <v>-13</v>
      </c>
      <c r="DF32" s="19"/>
      <c r="DG32" s="19"/>
      <c r="DH32" s="19"/>
      <c r="DI32" s="77"/>
      <c r="DJ32" s="121">
        <v>0.5714285714285714</v>
      </c>
      <c r="DK32" s="121">
        <v>1.1818181818181819</v>
      </c>
      <c r="DL32" s="121">
        <v>-0.70833333333333337</v>
      </c>
      <c r="DM32" s="121">
        <v>1.4285714285714286</v>
      </c>
      <c r="DN32" s="121">
        <v>-0.35294117647058826</v>
      </c>
      <c r="DO32" s="121">
        <v>1.3636363636363635</v>
      </c>
      <c r="DP32" s="121">
        <v>0</v>
      </c>
      <c r="DQ32" s="121">
        <v>-0.15384615384615385</v>
      </c>
      <c r="DR32" s="121">
        <v>-0.54545454545454541</v>
      </c>
      <c r="DS32" s="121">
        <v>0.7</v>
      </c>
      <c r="DT32" s="121">
        <v>-0.17647058823529413</v>
      </c>
      <c r="DU32" s="121">
        <v>0.5714285714285714</v>
      </c>
      <c r="DV32" s="121">
        <v>-0.54545454545454541</v>
      </c>
      <c r="DW32" s="121">
        <v>-0.7</v>
      </c>
      <c r="DX32" s="121">
        <v>7.333333333333333</v>
      </c>
      <c r="DY32" s="121">
        <v>0.68</v>
      </c>
      <c r="DZ32" s="121">
        <v>-0.35714285714285715</v>
      </c>
      <c r="EA32" s="121"/>
      <c r="EB32" s="24"/>
      <c r="EC32" s="65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  <c r="EO32" s="77"/>
      <c r="EP32" s="77"/>
      <c r="EQ32" s="77"/>
      <c r="ER32" s="77"/>
      <c r="ES32" s="77"/>
      <c r="ET32" s="77"/>
      <c r="EU32" s="77"/>
      <c r="EV32" s="77"/>
      <c r="EW32" s="24"/>
      <c r="EX32" s="27"/>
      <c r="EY32" s="77"/>
      <c r="EZ32" s="77"/>
      <c r="FA32" s="77"/>
      <c r="FB32" s="77"/>
      <c r="FC32" s="77"/>
      <c r="FD32" s="77"/>
      <c r="FE32" s="77"/>
      <c r="FF32" s="77"/>
      <c r="FG32" s="77"/>
      <c r="FH32" s="77"/>
      <c r="FI32" s="77"/>
      <c r="FJ32" s="77"/>
      <c r="FK32" s="77"/>
      <c r="FL32" s="77"/>
      <c r="FM32" s="77"/>
      <c r="FN32" s="77"/>
      <c r="FO32" s="77"/>
      <c r="FP32" s="77"/>
      <c r="FQ32" s="77"/>
      <c r="FR32" s="24"/>
      <c r="FS32" s="24"/>
      <c r="FT32" s="24"/>
      <c r="FU32" s="77"/>
      <c r="FV32" s="77"/>
      <c r="FW32" s="77"/>
      <c r="FX32" s="77"/>
      <c r="FY32" s="77"/>
      <c r="FZ32" s="77"/>
      <c r="GA32" s="77"/>
      <c r="GB32" s="77"/>
      <c r="GC32" s="77"/>
      <c r="GD32" s="77"/>
      <c r="GE32" s="77"/>
      <c r="GF32" s="77"/>
      <c r="GG32" s="77"/>
      <c r="GH32" s="77"/>
      <c r="GI32" s="77"/>
      <c r="GJ32" s="77"/>
      <c r="GK32" s="77"/>
      <c r="GL32" s="77"/>
      <c r="GM32" s="77"/>
      <c r="GN32" s="24"/>
      <c r="GO32" s="24">
        <v>7.7430000000000013E-2</v>
      </c>
      <c r="GP32" s="10">
        <f t="shared" si="59"/>
        <v>0.5420100000000001</v>
      </c>
      <c r="GQ32" s="10">
        <f t="shared" si="60"/>
        <v>0.8517300000000001</v>
      </c>
      <c r="GR32" s="10">
        <f t="shared" si="61"/>
        <v>1.8583200000000004</v>
      </c>
      <c r="GS32" s="10">
        <f t="shared" si="62"/>
        <v>0.5420100000000001</v>
      </c>
      <c r="GT32" s="10">
        <f t="shared" si="63"/>
        <v>1.3163100000000003</v>
      </c>
      <c r="GU32" s="10">
        <f t="shared" si="64"/>
        <v>0.8517300000000001</v>
      </c>
      <c r="GV32" s="10">
        <f t="shared" si="65"/>
        <v>2.0131800000000002</v>
      </c>
      <c r="GW32" s="10">
        <f t="shared" si="66"/>
        <v>2.0131800000000002</v>
      </c>
      <c r="GX32" s="10">
        <f t="shared" si="67"/>
        <v>1.7034600000000002</v>
      </c>
      <c r="GY32" s="10">
        <f t="shared" si="68"/>
        <v>0.7743000000000001</v>
      </c>
      <c r="GZ32" s="10">
        <f t="shared" si="69"/>
        <v>1.3163100000000003</v>
      </c>
      <c r="HA32" s="10">
        <f t="shared" si="70"/>
        <v>1.0840200000000002</v>
      </c>
      <c r="HB32" s="10">
        <f t="shared" si="71"/>
        <v>1.7034600000000002</v>
      </c>
      <c r="HC32" s="10">
        <f t="shared" si="72"/>
        <v>0.7743000000000001</v>
      </c>
      <c r="HD32" s="10">
        <f t="shared" si="73"/>
        <v>0.23229000000000005</v>
      </c>
      <c r="HE32" s="10">
        <f t="shared" si="74"/>
        <v>1.9357500000000003</v>
      </c>
      <c r="HF32" s="10">
        <f t="shared" si="75"/>
        <v>3.2520600000000006</v>
      </c>
      <c r="HG32" s="10">
        <f t="shared" si="76"/>
        <v>2.0906100000000003</v>
      </c>
      <c r="HH32" s="10">
        <f t="shared" si="77"/>
        <v>1.0840200000000002</v>
      </c>
      <c r="HI32" s="19">
        <f t="shared" si="78"/>
        <v>25.939050000000005</v>
      </c>
      <c r="HJ32" s="115"/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22">
        <f t="shared" si="79"/>
        <v>7.7430000000000013E-2</v>
      </c>
      <c r="ID32" s="22"/>
      <c r="IE32" s="24">
        <f t="shared" si="80"/>
        <v>9.528949804282148E-8</v>
      </c>
      <c r="IF32" s="24">
        <f t="shared" si="81"/>
        <v>2.2801415603103711E-6</v>
      </c>
    </row>
    <row r="33" spans="1:240" x14ac:dyDescent="0.25">
      <c r="A33" s="163">
        <v>31</v>
      </c>
      <c r="B33" s="43"/>
      <c r="C33" s="43" t="s">
        <v>281</v>
      </c>
      <c r="D33" s="43" t="s">
        <v>202</v>
      </c>
      <c r="E33" s="82">
        <v>514</v>
      </c>
      <c r="F33" s="50" t="s">
        <v>94</v>
      </c>
      <c r="G33" s="17">
        <v>1587</v>
      </c>
      <c r="H33" s="12">
        <v>1621</v>
      </c>
      <c r="I33" s="12">
        <v>1451</v>
      </c>
      <c r="J33" s="12">
        <v>1350</v>
      </c>
      <c r="K33" s="12">
        <v>1275</v>
      </c>
      <c r="L33" s="12">
        <v>1205</v>
      </c>
      <c r="M33" s="12">
        <v>1139</v>
      </c>
      <c r="N33" s="12">
        <v>1088</v>
      </c>
      <c r="O33" s="12">
        <v>1058</v>
      </c>
      <c r="P33" s="11">
        <v>999</v>
      </c>
      <c r="Q33" s="12">
        <v>948</v>
      </c>
      <c r="R33" s="12">
        <v>966</v>
      </c>
      <c r="S33" s="12">
        <v>1001</v>
      </c>
      <c r="T33" s="12">
        <v>1045</v>
      </c>
      <c r="U33" s="12">
        <v>1055</v>
      </c>
      <c r="V33" s="97">
        <v>1039</v>
      </c>
      <c r="W33" s="97">
        <v>1084</v>
      </c>
      <c r="X33" s="97">
        <v>1071</v>
      </c>
      <c r="Y33" s="97">
        <v>1058</v>
      </c>
      <c r="Z33" s="98">
        <v>1056</v>
      </c>
      <c r="AA33" s="65"/>
      <c r="AB33" s="70">
        <f t="shared" si="0"/>
        <v>34</v>
      </c>
      <c r="AC33" s="12">
        <f t="shared" si="1"/>
        <v>-170</v>
      </c>
      <c r="AD33" s="12">
        <f t="shared" si="2"/>
        <v>-101</v>
      </c>
      <c r="AE33" s="12">
        <f t="shared" si="3"/>
        <v>-75</v>
      </c>
      <c r="AF33" s="12">
        <f t="shared" si="4"/>
        <v>-70</v>
      </c>
      <c r="AG33" s="12">
        <f t="shared" si="5"/>
        <v>-66</v>
      </c>
      <c r="AH33" s="12">
        <f t="shared" si="6"/>
        <v>-51</v>
      </c>
      <c r="AI33" s="12">
        <f t="shared" si="7"/>
        <v>-30</v>
      </c>
      <c r="AJ33" s="12">
        <f t="shared" si="8"/>
        <v>-59</v>
      </c>
      <c r="AK33" s="12">
        <f t="shared" si="9"/>
        <v>-51</v>
      </c>
      <c r="AL33" s="12">
        <f t="shared" si="10"/>
        <v>18</v>
      </c>
      <c r="AM33" s="12">
        <f t="shared" si="11"/>
        <v>35</v>
      </c>
      <c r="AN33" s="12">
        <f t="shared" si="12"/>
        <v>44</v>
      </c>
      <c r="AO33" s="12">
        <f t="shared" si="13"/>
        <v>10</v>
      </c>
      <c r="AP33" s="12">
        <f t="shared" si="14"/>
        <v>-16</v>
      </c>
      <c r="AQ33" s="12">
        <f t="shared" si="15"/>
        <v>45</v>
      </c>
      <c r="AR33" s="12">
        <f t="shared" si="16"/>
        <v>-13</v>
      </c>
      <c r="AS33" s="12">
        <f t="shared" si="17"/>
        <v>-13</v>
      </c>
      <c r="AT33" s="12">
        <f t="shared" si="18"/>
        <v>-2</v>
      </c>
      <c r="AU33" s="79">
        <f t="shared" si="19"/>
        <v>-531</v>
      </c>
      <c r="AV33" s="63"/>
      <c r="AW33" s="17">
        <v>59</v>
      </c>
      <c r="AX33" s="12">
        <v>161</v>
      </c>
      <c r="AY33" s="12">
        <v>205</v>
      </c>
      <c r="AZ33" s="12">
        <v>161</v>
      </c>
      <c r="BA33" s="12">
        <v>102</v>
      </c>
      <c r="BB33" s="12">
        <v>98</v>
      </c>
      <c r="BC33" s="12">
        <v>62</v>
      </c>
      <c r="BD33" s="12">
        <v>69</v>
      </c>
      <c r="BE33" s="12">
        <v>80</v>
      </c>
      <c r="BF33" s="11">
        <v>88</v>
      </c>
      <c r="BG33" s="11">
        <v>53</v>
      </c>
      <c r="BH33" s="11">
        <v>36</v>
      </c>
      <c r="BI33" s="11">
        <v>39</v>
      </c>
      <c r="BJ33" s="11">
        <v>45</v>
      </c>
      <c r="BK33" s="11">
        <v>47</v>
      </c>
      <c r="BL33" s="11">
        <v>14</v>
      </c>
      <c r="BM33" s="12">
        <v>21</v>
      </c>
      <c r="BN33" s="12">
        <v>19</v>
      </c>
      <c r="BO33" s="23">
        <v>20</v>
      </c>
      <c r="BP33" s="19">
        <f t="shared" si="20"/>
        <v>1379</v>
      </c>
      <c r="BQ33" s="27"/>
      <c r="BR33" s="5">
        <f t="shared" si="21"/>
        <v>93</v>
      </c>
      <c r="BS33" s="5">
        <f t="shared" si="22"/>
        <v>-9</v>
      </c>
      <c r="BT33" s="5">
        <f t="shared" si="23"/>
        <v>104</v>
      </c>
      <c r="BU33" s="5">
        <f t="shared" si="24"/>
        <v>86</v>
      </c>
      <c r="BV33" s="5">
        <f t="shared" si="25"/>
        <v>32</v>
      </c>
      <c r="BW33" s="5">
        <f t="shared" si="26"/>
        <v>32</v>
      </c>
      <c r="BX33" s="5">
        <f t="shared" si="27"/>
        <v>11</v>
      </c>
      <c r="BY33" s="5">
        <f t="shared" si="28"/>
        <v>39</v>
      </c>
      <c r="BZ33" s="5">
        <f t="shared" si="29"/>
        <v>21</v>
      </c>
      <c r="CA33" s="5">
        <f t="shared" si="30"/>
        <v>37</v>
      </c>
      <c r="CB33" s="5">
        <f t="shared" si="31"/>
        <v>71</v>
      </c>
      <c r="CC33" s="5">
        <f t="shared" si="32"/>
        <v>71</v>
      </c>
      <c r="CD33" s="5">
        <f t="shared" si="33"/>
        <v>83</v>
      </c>
      <c r="CE33" s="5">
        <f t="shared" si="34"/>
        <v>55</v>
      </c>
      <c r="CF33" s="5">
        <f t="shared" si="35"/>
        <v>31</v>
      </c>
      <c r="CG33" s="5">
        <f t="shared" si="36"/>
        <v>59</v>
      </c>
      <c r="CH33" s="5">
        <f t="shared" si="37"/>
        <v>8</v>
      </c>
      <c r="CI33" s="5">
        <f t="shared" si="38"/>
        <v>6</v>
      </c>
      <c r="CJ33" s="5">
        <f t="shared" si="39"/>
        <v>18</v>
      </c>
      <c r="CK33" s="19">
        <f t="shared" si="40"/>
        <v>848</v>
      </c>
      <c r="CL33" s="19"/>
      <c r="CM33" s="5"/>
      <c r="CN33" s="5">
        <f t="shared" si="41"/>
        <v>-102</v>
      </c>
      <c r="CO33" s="5">
        <f t="shared" si="42"/>
        <v>113</v>
      </c>
      <c r="CP33" s="5">
        <f t="shared" si="43"/>
        <v>-18</v>
      </c>
      <c r="CQ33" s="5">
        <f t="shared" si="44"/>
        <v>-54</v>
      </c>
      <c r="CR33" s="5">
        <f t="shared" si="45"/>
        <v>0</v>
      </c>
      <c r="CS33" s="5">
        <f t="shared" si="46"/>
        <v>-21</v>
      </c>
      <c r="CT33" s="5">
        <f t="shared" si="47"/>
        <v>28</v>
      </c>
      <c r="CU33" s="5">
        <f t="shared" si="48"/>
        <v>-18</v>
      </c>
      <c r="CV33" s="5">
        <f t="shared" si="49"/>
        <v>16</v>
      </c>
      <c r="CW33" s="5">
        <f t="shared" si="50"/>
        <v>34</v>
      </c>
      <c r="CX33" s="5">
        <f t="shared" si="51"/>
        <v>0</v>
      </c>
      <c r="CY33" s="5">
        <f t="shared" si="52"/>
        <v>12</v>
      </c>
      <c r="CZ33" s="5">
        <f t="shared" si="53"/>
        <v>-28</v>
      </c>
      <c r="DA33" s="5">
        <f t="shared" si="54"/>
        <v>-24</v>
      </c>
      <c r="DB33" s="5">
        <f t="shared" si="55"/>
        <v>28</v>
      </c>
      <c r="DC33" s="5">
        <f t="shared" si="56"/>
        <v>-51</v>
      </c>
      <c r="DD33" s="5">
        <f t="shared" si="57"/>
        <v>-2</v>
      </c>
      <c r="DE33" s="5">
        <f t="shared" si="58"/>
        <v>12</v>
      </c>
      <c r="DF33" s="19"/>
      <c r="DG33" s="19"/>
      <c r="DH33" s="19"/>
      <c r="DI33" s="77"/>
      <c r="DJ33" s="121">
        <v>-1.096774193548387</v>
      </c>
      <c r="DK33" s="121">
        <v>-12.555555555555555</v>
      </c>
      <c r="DL33" s="121">
        <v>-0.17307692307692307</v>
      </c>
      <c r="DM33" s="121">
        <v>-0.62790697674418605</v>
      </c>
      <c r="DN33" s="121">
        <v>0</v>
      </c>
      <c r="DO33" s="121">
        <v>-0.65625</v>
      </c>
      <c r="DP33" s="121">
        <v>2.5454545454545454</v>
      </c>
      <c r="DQ33" s="121">
        <v>-0.46153846153846156</v>
      </c>
      <c r="DR33" s="121">
        <v>0.76190476190476186</v>
      </c>
      <c r="DS33" s="121">
        <v>0.91891891891891897</v>
      </c>
      <c r="DT33" s="121">
        <v>0</v>
      </c>
      <c r="DU33" s="121">
        <v>0.16901408450704225</v>
      </c>
      <c r="DV33" s="121">
        <v>-0.33734939759036142</v>
      </c>
      <c r="DW33" s="121">
        <v>-0.43636363636363634</v>
      </c>
      <c r="DX33" s="121">
        <v>0.90322580645161288</v>
      </c>
      <c r="DY33" s="121">
        <v>-0.86440677966101698</v>
      </c>
      <c r="DZ33" s="121">
        <v>-0.25</v>
      </c>
      <c r="EA33" s="121"/>
      <c r="EB33" s="24"/>
      <c r="EC33" s="65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  <c r="EO33" s="77"/>
      <c r="EP33" s="77"/>
      <c r="EQ33" s="77"/>
      <c r="ER33" s="77"/>
      <c r="ES33" s="77"/>
      <c r="ET33" s="77"/>
      <c r="EU33" s="77"/>
      <c r="EV33" s="77"/>
      <c r="EW33" s="24"/>
      <c r="EX33" s="27"/>
      <c r="EY33" s="77"/>
      <c r="EZ33" s="77"/>
      <c r="FA33" s="77"/>
      <c r="FB33" s="77"/>
      <c r="FC33" s="77"/>
      <c r="FD33" s="77"/>
      <c r="FE33" s="77"/>
      <c r="FF33" s="77"/>
      <c r="FG33" s="77"/>
      <c r="FH33" s="77"/>
      <c r="FI33" s="77"/>
      <c r="FJ33" s="77"/>
      <c r="FK33" s="77"/>
      <c r="FL33" s="77"/>
      <c r="FM33" s="77"/>
      <c r="FN33" s="77"/>
      <c r="FO33" s="77"/>
      <c r="FP33" s="77"/>
      <c r="FQ33" s="77"/>
      <c r="FR33" s="24"/>
      <c r="FS33" s="24"/>
      <c r="FT33" s="24"/>
      <c r="FU33" s="77"/>
      <c r="FV33" s="77"/>
      <c r="FW33" s="77"/>
      <c r="FX33" s="77"/>
      <c r="FY33" s="77"/>
      <c r="FZ33" s="77"/>
      <c r="GA33" s="77"/>
      <c r="GB33" s="77"/>
      <c r="GC33" s="77"/>
      <c r="GD33" s="77"/>
      <c r="GE33" s="77"/>
      <c r="GF33" s="77"/>
      <c r="GG33" s="77"/>
      <c r="GH33" s="77"/>
      <c r="GI33" s="77"/>
      <c r="GJ33" s="77"/>
      <c r="GK33" s="77"/>
      <c r="GL33" s="77"/>
      <c r="GM33" s="77"/>
      <c r="GN33" s="24"/>
      <c r="GO33" s="24">
        <v>0</v>
      </c>
      <c r="GP33" s="10">
        <f t="shared" si="59"/>
        <v>0</v>
      </c>
      <c r="GQ33" s="10">
        <f t="shared" si="60"/>
        <v>0</v>
      </c>
      <c r="GR33" s="10">
        <f t="shared" si="61"/>
        <v>0</v>
      </c>
      <c r="GS33" s="10">
        <f t="shared" si="62"/>
        <v>0</v>
      </c>
      <c r="GT33" s="10">
        <f t="shared" si="63"/>
        <v>0</v>
      </c>
      <c r="GU33" s="10">
        <f t="shared" si="64"/>
        <v>0</v>
      </c>
      <c r="GV33" s="10">
        <f t="shared" si="65"/>
        <v>0</v>
      </c>
      <c r="GW33" s="10">
        <f t="shared" si="66"/>
        <v>0</v>
      </c>
      <c r="GX33" s="10">
        <f t="shared" si="67"/>
        <v>0</v>
      </c>
      <c r="GY33" s="10">
        <f t="shared" si="68"/>
        <v>0</v>
      </c>
      <c r="GZ33" s="10">
        <f t="shared" si="69"/>
        <v>0</v>
      </c>
      <c r="HA33" s="10">
        <f t="shared" si="70"/>
        <v>0</v>
      </c>
      <c r="HB33" s="10">
        <f t="shared" si="71"/>
        <v>0</v>
      </c>
      <c r="HC33" s="10">
        <f t="shared" si="72"/>
        <v>0</v>
      </c>
      <c r="HD33" s="10">
        <f t="shared" si="73"/>
        <v>0</v>
      </c>
      <c r="HE33" s="10">
        <f t="shared" si="74"/>
        <v>0</v>
      </c>
      <c r="HF33" s="10">
        <f t="shared" si="75"/>
        <v>0</v>
      </c>
      <c r="HG33" s="10">
        <f t="shared" si="76"/>
        <v>0</v>
      </c>
      <c r="HH33" s="10">
        <f t="shared" si="77"/>
        <v>0</v>
      </c>
      <c r="HI33" s="19">
        <f t="shared" si="78"/>
        <v>0</v>
      </c>
      <c r="HJ33" s="115"/>
      <c r="HK33" s="115"/>
      <c r="HL33" s="115"/>
      <c r="HM33" s="115"/>
      <c r="HN33" s="115"/>
      <c r="HO33" s="115"/>
      <c r="HP33" s="115"/>
      <c r="HQ33" s="115"/>
      <c r="HR33" s="115"/>
      <c r="HS33" s="115"/>
      <c r="HT33" s="115"/>
      <c r="HU33" s="115"/>
      <c r="HV33" s="115"/>
      <c r="HW33" s="115"/>
      <c r="HX33" s="115"/>
      <c r="HY33" s="115"/>
      <c r="HZ33" s="115"/>
      <c r="IA33" s="115"/>
      <c r="IB33" s="115"/>
      <c r="IC33" s="22">
        <f t="shared" si="79"/>
        <v>0</v>
      </c>
      <c r="ID33" s="22"/>
      <c r="IE33" s="24">
        <f t="shared" si="80"/>
        <v>0</v>
      </c>
      <c r="IF33" s="24">
        <f t="shared" si="81"/>
        <v>0</v>
      </c>
    </row>
    <row r="34" spans="1:240" x14ac:dyDescent="0.25">
      <c r="A34" s="163">
        <v>32</v>
      </c>
      <c r="B34" s="49"/>
      <c r="C34" s="49" t="s">
        <v>185</v>
      </c>
      <c r="D34" s="49" t="s">
        <v>185</v>
      </c>
      <c r="E34" s="82">
        <v>218</v>
      </c>
      <c r="F34" s="52" t="s">
        <v>34</v>
      </c>
      <c r="G34" s="17">
        <v>3475</v>
      </c>
      <c r="H34" s="12">
        <v>3617</v>
      </c>
      <c r="I34" s="12">
        <v>3861</v>
      </c>
      <c r="J34" s="12">
        <v>4478</v>
      </c>
      <c r="K34" s="12">
        <v>6017</v>
      </c>
      <c r="L34" s="12">
        <v>6895</v>
      </c>
      <c r="M34" s="12">
        <v>7317</v>
      </c>
      <c r="N34" s="12">
        <v>7552</v>
      </c>
      <c r="O34" s="12">
        <v>8010</v>
      </c>
      <c r="P34" s="11">
        <f>8254-30</f>
        <v>8224</v>
      </c>
      <c r="Q34" s="11">
        <v>8304</v>
      </c>
      <c r="R34" s="12">
        <v>8646</v>
      </c>
      <c r="S34" s="11">
        <f>9476-24</f>
        <v>9452</v>
      </c>
      <c r="T34" s="11">
        <v>10025</v>
      </c>
      <c r="U34" s="11">
        <v>10433</v>
      </c>
      <c r="V34" s="98">
        <v>10804</v>
      </c>
      <c r="W34" s="98">
        <v>11275</v>
      </c>
      <c r="X34" s="98">
        <v>11747</v>
      </c>
      <c r="Y34" s="98">
        <v>12155</v>
      </c>
      <c r="Z34" s="97">
        <v>12476</v>
      </c>
      <c r="AA34" s="63"/>
      <c r="AB34" s="72">
        <f t="shared" si="0"/>
        <v>142</v>
      </c>
      <c r="AC34" s="11">
        <f t="shared" si="1"/>
        <v>244</v>
      </c>
      <c r="AD34" s="11">
        <f t="shared" si="2"/>
        <v>617</v>
      </c>
      <c r="AE34" s="11">
        <f t="shared" si="3"/>
        <v>1539</v>
      </c>
      <c r="AF34" s="11">
        <f t="shared" si="4"/>
        <v>878</v>
      </c>
      <c r="AG34" s="11">
        <f t="shared" si="5"/>
        <v>422</v>
      </c>
      <c r="AH34" s="11">
        <f t="shared" si="6"/>
        <v>235</v>
      </c>
      <c r="AI34" s="11">
        <f t="shared" si="7"/>
        <v>458</v>
      </c>
      <c r="AJ34" s="11">
        <f t="shared" si="8"/>
        <v>214</v>
      </c>
      <c r="AK34" s="11">
        <f t="shared" si="9"/>
        <v>80</v>
      </c>
      <c r="AL34" s="11">
        <f t="shared" si="10"/>
        <v>342</v>
      </c>
      <c r="AM34" s="11">
        <f t="shared" si="11"/>
        <v>806</v>
      </c>
      <c r="AN34" s="11">
        <f t="shared" si="12"/>
        <v>573</v>
      </c>
      <c r="AO34" s="11">
        <f t="shared" si="13"/>
        <v>408</v>
      </c>
      <c r="AP34" s="11">
        <f t="shared" si="14"/>
        <v>371</v>
      </c>
      <c r="AQ34" s="11">
        <f t="shared" si="15"/>
        <v>471</v>
      </c>
      <c r="AR34" s="11">
        <f t="shared" si="16"/>
        <v>472</v>
      </c>
      <c r="AS34" s="11">
        <f t="shared" si="17"/>
        <v>408</v>
      </c>
      <c r="AT34" s="11">
        <f t="shared" si="18"/>
        <v>321</v>
      </c>
      <c r="AU34" s="78">
        <f t="shared" si="19"/>
        <v>9001</v>
      </c>
      <c r="AV34" s="65"/>
      <c r="AW34" s="17">
        <v>156</v>
      </c>
      <c r="AX34" s="12">
        <v>246</v>
      </c>
      <c r="AY34" s="11">
        <v>358</v>
      </c>
      <c r="AZ34" s="12">
        <v>283</v>
      </c>
      <c r="BA34" s="12">
        <v>251</v>
      </c>
      <c r="BB34" s="12">
        <v>259</v>
      </c>
      <c r="BC34" s="12">
        <v>233</v>
      </c>
      <c r="BD34" s="12">
        <v>291</v>
      </c>
      <c r="BE34" s="12">
        <v>356</v>
      </c>
      <c r="BF34" s="11">
        <v>402</v>
      </c>
      <c r="BG34" s="11">
        <v>332</v>
      </c>
      <c r="BH34" s="11">
        <v>370</v>
      </c>
      <c r="BI34" s="11">
        <v>280</v>
      </c>
      <c r="BJ34" s="11">
        <v>314</v>
      </c>
      <c r="BK34" s="11">
        <v>320</v>
      </c>
      <c r="BL34" s="11">
        <v>190</v>
      </c>
      <c r="BM34" s="11">
        <v>270</v>
      </c>
      <c r="BN34" s="11">
        <v>274</v>
      </c>
      <c r="BO34" s="11">
        <v>310</v>
      </c>
      <c r="BP34" s="27">
        <f t="shared" si="20"/>
        <v>5495</v>
      </c>
      <c r="BQ34" s="134"/>
      <c r="BR34" s="5">
        <f t="shared" si="21"/>
        <v>298</v>
      </c>
      <c r="BS34" s="5">
        <f t="shared" si="22"/>
        <v>490</v>
      </c>
      <c r="BT34" s="5">
        <f t="shared" si="23"/>
        <v>975</v>
      </c>
      <c r="BU34" s="5">
        <f t="shared" si="24"/>
        <v>1822</v>
      </c>
      <c r="BV34" s="5">
        <f t="shared" si="25"/>
        <v>1129</v>
      </c>
      <c r="BW34" s="5">
        <f t="shared" si="26"/>
        <v>681</v>
      </c>
      <c r="BX34" s="5">
        <f t="shared" si="27"/>
        <v>468</v>
      </c>
      <c r="BY34" s="5">
        <f t="shared" si="28"/>
        <v>749</v>
      </c>
      <c r="BZ34" s="5">
        <f t="shared" si="29"/>
        <v>570</v>
      </c>
      <c r="CA34" s="5">
        <f t="shared" si="30"/>
        <v>482</v>
      </c>
      <c r="CB34" s="5">
        <f t="shared" si="31"/>
        <v>674</v>
      </c>
      <c r="CC34" s="5">
        <f t="shared" si="32"/>
        <v>1176</v>
      </c>
      <c r="CD34" s="5">
        <f t="shared" si="33"/>
        <v>853</v>
      </c>
      <c r="CE34" s="5">
        <f t="shared" si="34"/>
        <v>722</v>
      </c>
      <c r="CF34" s="5">
        <f t="shared" si="35"/>
        <v>691</v>
      </c>
      <c r="CG34" s="5">
        <f t="shared" si="36"/>
        <v>661</v>
      </c>
      <c r="CH34" s="5">
        <f t="shared" si="37"/>
        <v>742</v>
      </c>
      <c r="CI34" s="5">
        <f t="shared" si="38"/>
        <v>682</v>
      </c>
      <c r="CJ34" s="5">
        <f t="shared" si="39"/>
        <v>631</v>
      </c>
      <c r="CK34" s="19">
        <f t="shared" si="40"/>
        <v>14496</v>
      </c>
      <c r="CL34" s="19"/>
      <c r="CM34" s="5"/>
      <c r="CN34" s="5">
        <f t="shared" si="41"/>
        <v>192</v>
      </c>
      <c r="CO34" s="5">
        <f t="shared" si="42"/>
        <v>485</v>
      </c>
      <c r="CP34" s="5">
        <f t="shared" si="43"/>
        <v>847</v>
      </c>
      <c r="CQ34" s="5">
        <f t="shared" si="44"/>
        <v>-693</v>
      </c>
      <c r="CR34" s="5">
        <f t="shared" si="45"/>
        <v>-448</v>
      </c>
      <c r="CS34" s="5">
        <f t="shared" si="46"/>
        <v>-213</v>
      </c>
      <c r="CT34" s="5">
        <f t="shared" si="47"/>
        <v>281</v>
      </c>
      <c r="CU34" s="5">
        <f t="shared" si="48"/>
        <v>-179</v>
      </c>
      <c r="CV34" s="5">
        <f t="shared" si="49"/>
        <v>-88</v>
      </c>
      <c r="CW34" s="5">
        <f t="shared" si="50"/>
        <v>192</v>
      </c>
      <c r="CX34" s="5">
        <f t="shared" si="51"/>
        <v>502</v>
      </c>
      <c r="CY34" s="5">
        <f t="shared" si="52"/>
        <v>-323</v>
      </c>
      <c r="CZ34" s="5">
        <f t="shared" si="53"/>
        <v>-131</v>
      </c>
      <c r="DA34" s="5">
        <f t="shared" si="54"/>
        <v>-31</v>
      </c>
      <c r="DB34" s="5">
        <f t="shared" si="55"/>
        <v>-30</v>
      </c>
      <c r="DC34" s="5">
        <f t="shared" si="56"/>
        <v>81</v>
      </c>
      <c r="DD34" s="5">
        <f t="shared" si="57"/>
        <v>-60</v>
      </c>
      <c r="DE34" s="5">
        <f t="shared" si="58"/>
        <v>-51</v>
      </c>
      <c r="DF34" s="19"/>
      <c r="DG34" s="19"/>
      <c r="DH34" s="19"/>
      <c r="DI34" s="77"/>
      <c r="DJ34" s="121">
        <v>0.64429530201342278</v>
      </c>
      <c r="DK34" s="121">
        <v>0.98979591836734693</v>
      </c>
      <c r="DL34" s="121">
        <v>0.86871794871794872</v>
      </c>
      <c r="DM34" s="121">
        <v>-0.38035126234906697</v>
      </c>
      <c r="DN34" s="121">
        <v>-0.39681133746678476</v>
      </c>
      <c r="DO34" s="121">
        <v>-0.31277533039647576</v>
      </c>
      <c r="DP34" s="121">
        <v>0.6004273504273504</v>
      </c>
      <c r="DQ34" s="121">
        <v>-0.2389853137516689</v>
      </c>
      <c r="DR34" s="121">
        <v>-0.15438596491228071</v>
      </c>
      <c r="DS34" s="121">
        <v>0.39834024896265557</v>
      </c>
      <c r="DT34" s="121">
        <v>0.74480712166172103</v>
      </c>
      <c r="DU34" s="121">
        <v>-0.27465986394557823</v>
      </c>
      <c r="DV34" s="121">
        <v>-0.15357561547479484</v>
      </c>
      <c r="DW34" s="121">
        <v>-4.2936288088642659E-2</v>
      </c>
      <c r="DX34" s="121">
        <v>-4.3415340086830678E-2</v>
      </c>
      <c r="DY34" s="121">
        <v>0.12254160363086233</v>
      </c>
      <c r="DZ34" s="121">
        <v>-8.0862533692722366E-2</v>
      </c>
      <c r="EA34" s="121"/>
      <c r="EB34" s="24"/>
      <c r="EC34" s="63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  <c r="ET34" s="77"/>
      <c r="EU34" s="77"/>
      <c r="EV34" s="77"/>
      <c r="EW34" s="24"/>
      <c r="EX34" s="27"/>
      <c r="EY34" s="77"/>
      <c r="EZ34" s="77"/>
      <c r="FA34" s="77"/>
      <c r="FB34" s="77"/>
      <c r="FC34" s="77"/>
      <c r="FD34" s="77"/>
      <c r="FE34" s="77"/>
      <c r="FF34" s="77"/>
      <c r="FG34" s="77"/>
      <c r="FH34" s="77"/>
      <c r="FI34" s="77"/>
      <c r="FJ34" s="77"/>
      <c r="FK34" s="77"/>
      <c r="FL34" s="77"/>
      <c r="FM34" s="77"/>
      <c r="FN34" s="77"/>
      <c r="FO34" s="77"/>
      <c r="FP34" s="77"/>
      <c r="FQ34" s="77"/>
      <c r="FR34" s="24"/>
      <c r="FS34" s="24"/>
      <c r="FT34" s="24"/>
      <c r="FU34" s="77"/>
      <c r="FV34" s="77"/>
      <c r="FW34" s="77"/>
      <c r="FX34" s="77"/>
      <c r="FY34" s="77"/>
      <c r="FZ34" s="77"/>
      <c r="GA34" s="77"/>
      <c r="GB34" s="77"/>
      <c r="GC34" s="77"/>
      <c r="GD34" s="77"/>
      <c r="GE34" s="77"/>
      <c r="GF34" s="77"/>
      <c r="GG34" s="77"/>
      <c r="GH34" s="77"/>
      <c r="GI34" s="77"/>
      <c r="GJ34" s="77"/>
      <c r="GK34" s="77"/>
      <c r="GL34" s="77"/>
      <c r="GM34" s="77"/>
      <c r="GN34" s="24"/>
      <c r="GO34" s="24">
        <v>1.566E-2</v>
      </c>
      <c r="GP34" s="10">
        <f t="shared" si="59"/>
        <v>4.6666800000000004</v>
      </c>
      <c r="GQ34" s="10">
        <f t="shared" si="60"/>
        <v>7.6734</v>
      </c>
      <c r="GR34" s="10">
        <f t="shared" si="61"/>
        <v>15.2685</v>
      </c>
      <c r="GS34" s="10">
        <f t="shared" si="62"/>
        <v>28.532520000000002</v>
      </c>
      <c r="GT34" s="10">
        <f t="shared" si="63"/>
        <v>17.680140000000002</v>
      </c>
      <c r="GU34" s="10">
        <f t="shared" si="64"/>
        <v>10.66446</v>
      </c>
      <c r="GV34" s="10">
        <f t="shared" si="65"/>
        <v>7.3288799999999998</v>
      </c>
      <c r="GW34" s="10">
        <f t="shared" si="66"/>
        <v>11.729340000000001</v>
      </c>
      <c r="GX34" s="10">
        <f t="shared" si="67"/>
        <v>8.9261999999999997</v>
      </c>
      <c r="GY34" s="10">
        <f t="shared" si="68"/>
        <v>7.5481199999999999</v>
      </c>
      <c r="GZ34" s="10">
        <f t="shared" si="69"/>
        <v>10.55484</v>
      </c>
      <c r="HA34" s="10">
        <f t="shared" si="70"/>
        <v>18.416160000000001</v>
      </c>
      <c r="HB34" s="10">
        <f t="shared" si="71"/>
        <v>13.35798</v>
      </c>
      <c r="HC34" s="10">
        <f t="shared" si="72"/>
        <v>11.306520000000001</v>
      </c>
      <c r="HD34" s="10">
        <f t="shared" si="73"/>
        <v>10.821060000000001</v>
      </c>
      <c r="HE34" s="10">
        <f t="shared" si="74"/>
        <v>10.35126</v>
      </c>
      <c r="HF34" s="10">
        <f t="shared" si="75"/>
        <v>11.619720000000001</v>
      </c>
      <c r="HG34" s="10">
        <f t="shared" si="76"/>
        <v>10.680120000000001</v>
      </c>
      <c r="HH34" s="10">
        <f t="shared" si="77"/>
        <v>9.8814600000000006</v>
      </c>
      <c r="HI34" s="19">
        <f t="shared" si="78"/>
        <v>227.00736000000001</v>
      </c>
      <c r="HJ34" s="115"/>
      <c r="HK34" s="115"/>
      <c r="HL34" s="115"/>
      <c r="HM34" s="115"/>
      <c r="HN34" s="115"/>
      <c r="HO34" s="115"/>
      <c r="HP34" s="115"/>
      <c r="HQ34" s="115"/>
      <c r="HR34" s="115"/>
      <c r="HS34" s="115"/>
      <c r="HT34" s="115"/>
      <c r="HU34" s="115"/>
      <c r="HV34" s="115"/>
      <c r="HW34" s="115"/>
      <c r="HX34" s="115"/>
      <c r="HY34" s="115"/>
      <c r="HZ34" s="115"/>
      <c r="IA34" s="115"/>
      <c r="IB34" s="115"/>
      <c r="IC34" s="22">
        <f t="shared" si="79"/>
        <v>1.566E-2</v>
      </c>
      <c r="ID34" s="22"/>
      <c r="IE34" s="24">
        <f t="shared" si="80"/>
        <v>8.6861807284941115E-7</v>
      </c>
      <c r="IF34" s="24">
        <f t="shared" si="81"/>
        <v>1.9954813920800416E-5</v>
      </c>
    </row>
    <row r="35" spans="1:240" x14ac:dyDescent="0.25">
      <c r="A35" s="163">
        <v>33</v>
      </c>
      <c r="B35" s="43"/>
      <c r="C35" s="43" t="s">
        <v>281</v>
      </c>
      <c r="D35" s="43" t="s">
        <v>202</v>
      </c>
      <c r="E35" s="82">
        <v>515</v>
      </c>
      <c r="F35" s="50" t="s">
        <v>95</v>
      </c>
      <c r="G35" s="17">
        <v>826</v>
      </c>
      <c r="H35" s="12">
        <v>906</v>
      </c>
      <c r="I35" s="12">
        <v>930</v>
      </c>
      <c r="J35" s="12">
        <v>1193</v>
      </c>
      <c r="K35" s="12">
        <v>1280</v>
      </c>
      <c r="L35" s="12">
        <v>1316</v>
      </c>
      <c r="M35" s="12">
        <v>1348</v>
      </c>
      <c r="N35" s="12">
        <v>1398</v>
      </c>
      <c r="O35" s="12">
        <v>1409</v>
      </c>
      <c r="P35" s="11">
        <v>1348</v>
      </c>
      <c r="Q35" s="12">
        <v>1389</v>
      </c>
      <c r="R35" s="12">
        <v>1445</v>
      </c>
      <c r="S35" s="12">
        <v>1585</v>
      </c>
      <c r="T35" s="11">
        <v>1713</v>
      </c>
      <c r="U35" s="11">
        <v>1730</v>
      </c>
      <c r="V35" s="98">
        <v>1712</v>
      </c>
      <c r="W35" s="98">
        <v>1806</v>
      </c>
      <c r="X35" s="98">
        <v>1836</v>
      </c>
      <c r="Y35" s="98">
        <v>1840</v>
      </c>
      <c r="Z35" s="98">
        <v>1891</v>
      </c>
      <c r="AA35" s="65"/>
      <c r="AB35" s="72">
        <f t="shared" ref="AB35:AB66" si="82">H35-G35</f>
        <v>80</v>
      </c>
      <c r="AC35" s="11">
        <f t="shared" ref="AC35:AC66" si="83">I35-H35</f>
        <v>24</v>
      </c>
      <c r="AD35" s="11">
        <f t="shared" ref="AD35:AD66" si="84">J35-I35</f>
        <v>263</v>
      </c>
      <c r="AE35" s="11">
        <f t="shared" ref="AE35:AE66" si="85">K35-J35</f>
        <v>87</v>
      </c>
      <c r="AF35" s="11">
        <f t="shared" ref="AF35:AF66" si="86">L35-K35</f>
        <v>36</v>
      </c>
      <c r="AG35" s="11">
        <f t="shared" ref="AG35:AG66" si="87">M35-L35</f>
        <v>32</v>
      </c>
      <c r="AH35" s="11">
        <f t="shared" ref="AH35:AH66" si="88">N35-M35</f>
        <v>50</v>
      </c>
      <c r="AI35" s="11">
        <f t="shared" ref="AI35:AI66" si="89">O35-N35</f>
        <v>11</v>
      </c>
      <c r="AJ35" s="11">
        <f t="shared" ref="AJ35:AJ66" si="90">P35-O35</f>
        <v>-61</v>
      </c>
      <c r="AK35" s="11">
        <f t="shared" ref="AK35:AK66" si="91">Q35-P35</f>
        <v>41</v>
      </c>
      <c r="AL35" s="11">
        <f t="shared" ref="AL35:AL66" si="92">R35-Q35</f>
        <v>56</v>
      </c>
      <c r="AM35" s="11">
        <f t="shared" ref="AM35:AM66" si="93">S35-R35</f>
        <v>140</v>
      </c>
      <c r="AN35" s="11">
        <f t="shared" ref="AN35:AN66" si="94">T35-S35</f>
        <v>128</v>
      </c>
      <c r="AO35" s="11">
        <f t="shared" ref="AO35:AO66" si="95">U35-T35</f>
        <v>17</v>
      </c>
      <c r="AP35" s="11">
        <f t="shared" ref="AP35:AP66" si="96">V35-U35</f>
        <v>-18</v>
      </c>
      <c r="AQ35" s="11">
        <f t="shared" ref="AQ35:AQ66" si="97">W35-V35</f>
        <v>94</v>
      </c>
      <c r="AR35" s="11">
        <f t="shared" ref="AR35:AR66" si="98">X35-W35</f>
        <v>30</v>
      </c>
      <c r="AS35" s="11">
        <f t="shared" ref="AS35:AS66" si="99">Y35-X35</f>
        <v>4</v>
      </c>
      <c r="AT35" s="11">
        <f t="shared" ref="AT35:AT66" si="100">Z35-Y35</f>
        <v>51</v>
      </c>
      <c r="AU35" s="78">
        <f t="shared" ref="AU35:AU66" si="101">SUM(AB35:AT35)</f>
        <v>1065</v>
      </c>
      <c r="AV35" s="65"/>
      <c r="AW35" s="17">
        <v>59</v>
      </c>
      <c r="AX35" s="12">
        <v>111</v>
      </c>
      <c r="AY35" s="12">
        <v>115</v>
      </c>
      <c r="AZ35" s="12">
        <v>136</v>
      </c>
      <c r="BA35" s="12">
        <v>133</v>
      </c>
      <c r="BB35" s="12">
        <v>147</v>
      </c>
      <c r="BC35" s="12">
        <v>142</v>
      </c>
      <c r="BD35" s="12">
        <v>197</v>
      </c>
      <c r="BE35" s="12">
        <v>234</v>
      </c>
      <c r="BF35" s="11">
        <v>156</v>
      </c>
      <c r="BG35" s="11">
        <v>154</v>
      </c>
      <c r="BH35" s="11">
        <v>135</v>
      </c>
      <c r="BI35" s="11">
        <v>89</v>
      </c>
      <c r="BJ35" s="11">
        <v>156</v>
      </c>
      <c r="BK35" s="11">
        <v>127</v>
      </c>
      <c r="BL35" s="11">
        <v>30</v>
      </c>
      <c r="BM35" s="11">
        <v>101</v>
      </c>
      <c r="BN35" s="11">
        <v>113</v>
      </c>
      <c r="BO35" s="8">
        <v>107</v>
      </c>
      <c r="BP35" s="27">
        <f t="shared" ref="BP35:BP66" si="102">SUM(AW35:BO35)</f>
        <v>2442</v>
      </c>
      <c r="BQ35" s="27"/>
      <c r="BR35" s="5">
        <f t="shared" ref="BR35:BR66" si="103">AB35+AW35</f>
        <v>139</v>
      </c>
      <c r="BS35" s="5">
        <f t="shared" ref="BS35:BS66" si="104">AC35+AX35</f>
        <v>135</v>
      </c>
      <c r="BT35" s="5">
        <f t="shared" ref="BT35:BT66" si="105">AD35+AY35</f>
        <v>378</v>
      </c>
      <c r="BU35" s="5">
        <f t="shared" ref="BU35:BU66" si="106">AE35+AZ35</f>
        <v>223</v>
      </c>
      <c r="BV35" s="5">
        <f t="shared" ref="BV35:BV66" si="107">AF35+BA35</f>
        <v>169</v>
      </c>
      <c r="BW35" s="5">
        <f t="shared" ref="BW35:BW66" si="108">AG35+BB35</f>
        <v>179</v>
      </c>
      <c r="BX35" s="5">
        <f t="shared" ref="BX35:BX66" si="109">AH35+BC35</f>
        <v>192</v>
      </c>
      <c r="BY35" s="5">
        <f t="shared" ref="BY35:BY66" si="110">AI35+BD35</f>
        <v>208</v>
      </c>
      <c r="BZ35" s="5">
        <f t="shared" ref="BZ35:BZ66" si="111">AJ35+BE35</f>
        <v>173</v>
      </c>
      <c r="CA35" s="5">
        <f t="shared" ref="CA35:CA66" si="112">AK35+BF35</f>
        <v>197</v>
      </c>
      <c r="CB35" s="5">
        <f t="shared" ref="CB35:CB66" si="113">AL35+BG35</f>
        <v>210</v>
      </c>
      <c r="CC35" s="5">
        <f t="shared" ref="CC35:CC66" si="114">AM35+BH35</f>
        <v>275</v>
      </c>
      <c r="CD35" s="5">
        <f t="shared" ref="CD35:CD66" si="115">AN35+BI35</f>
        <v>217</v>
      </c>
      <c r="CE35" s="5">
        <f t="shared" ref="CE35:CE66" si="116">AO35+BJ35</f>
        <v>173</v>
      </c>
      <c r="CF35" s="5">
        <f t="shared" ref="CF35:CF66" si="117">AP35+BK35</f>
        <v>109</v>
      </c>
      <c r="CG35" s="5">
        <f t="shared" ref="CG35:CG66" si="118">AQ35+BL35</f>
        <v>124</v>
      </c>
      <c r="CH35" s="5">
        <f t="shared" ref="CH35:CH66" si="119">AR35+BM35</f>
        <v>131</v>
      </c>
      <c r="CI35" s="5">
        <f t="shared" ref="CI35:CI66" si="120">AS35+BN35</f>
        <v>117</v>
      </c>
      <c r="CJ35" s="5">
        <f t="shared" ref="CJ35:CJ66" si="121">AT35+BO35</f>
        <v>158</v>
      </c>
      <c r="CK35" s="19">
        <f t="shared" ref="CK35:CK66" si="122">SUM(BR35:CJ35)</f>
        <v>3507</v>
      </c>
      <c r="CL35" s="19"/>
      <c r="CM35" s="5"/>
      <c r="CN35" s="5">
        <f t="shared" ref="CN35:CN66" si="123">BS35-BR35</f>
        <v>-4</v>
      </c>
      <c r="CO35" s="5">
        <f t="shared" ref="CO35:CO66" si="124">BT35-BS35</f>
        <v>243</v>
      </c>
      <c r="CP35" s="5">
        <f t="shared" ref="CP35:CP66" si="125">BU35-BT35</f>
        <v>-155</v>
      </c>
      <c r="CQ35" s="5">
        <f t="shared" ref="CQ35:CQ66" si="126">BV35-BU35</f>
        <v>-54</v>
      </c>
      <c r="CR35" s="5">
        <f t="shared" ref="CR35:CR66" si="127">BW35-BV35</f>
        <v>10</v>
      </c>
      <c r="CS35" s="5">
        <f t="shared" ref="CS35:CS66" si="128">BX35-BW35</f>
        <v>13</v>
      </c>
      <c r="CT35" s="5">
        <f t="shared" ref="CT35:CT66" si="129">BY35-BX35</f>
        <v>16</v>
      </c>
      <c r="CU35" s="5">
        <f t="shared" ref="CU35:CU66" si="130">BZ35-BY35</f>
        <v>-35</v>
      </c>
      <c r="CV35" s="5">
        <f t="shared" ref="CV35:CV66" si="131">CA35-BZ35</f>
        <v>24</v>
      </c>
      <c r="CW35" s="5">
        <f t="shared" ref="CW35:CW66" si="132">CB35-CA35</f>
        <v>13</v>
      </c>
      <c r="CX35" s="5">
        <f t="shared" ref="CX35:CX66" si="133">CC35-CB35</f>
        <v>65</v>
      </c>
      <c r="CY35" s="5">
        <f t="shared" ref="CY35:CY66" si="134">CD35-CC35</f>
        <v>-58</v>
      </c>
      <c r="CZ35" s="5">
        <f t="shared" ref="CZ35:CZ66" si="135">CE35-CD35</f>
        <v>-44</v>
      </c>
      <c r="DA35" s="5">
        <f t="shared" ref="DA35:DA66" si="136">CF35-CE35</f>
        <v>-64</v>
      </c>
      <c r="DB35" s="5">
        <f t="shared" ref="DB35:DB66" si="137">CG35-CF35</f>
        <v>15</v>
      </c>
      <c r="DC35" s="5">
        <f t="shared" ref="DC35:DC66" si="138">CH35-CG35</f>
        <v>7</v>
      </c>
      <c r="DD35" s="5">
        <f t="shared" ref="DD35:DD66" si="139">CI35-CH35</f>
        <v>-14</v>
      </c>
      <c r="DE35" s="5">
        <f t="shared" ref="DE35:DE66" si="140">CJ35-CI35</f>
        <v>41</v>
      </c>
      <c r="DF35" s="19"/>
      <c r="DG35" s="19"/>
      <c r="DH35" s="19"/>
      <c r="DI35" s="77"/>
      <c r="DJ35" s="121">
        <v>-2.8776978417266189E-2</v>
      </c>
      <c r="DK35" s="121">
        <v>1.8</v>
      </c>
      <c r="DL35" s="121">
        <v>-0.41005291005291006</v>
      </c>
      <c r="DM35" s="121">
        <v>-0.24215246636771301</v>
      </c>
      <c r="DN35" s="121">
        <v>5.9171597633136092E-2</v>
      </c>
      <c r="DO35" s="121">
        <v>7.2625698324022353E-2</v>
      </c>
      <c r="DP35" s="121">
        <v>8.3333333333333329E-2</v>
      </c>
      <c r="DQ35" s="121">
        <v>-0.16826923076923078</v>
      </c>
      <c r="DR35" s="121">
        <v>0.13872832369942195</v>
      </c>
      <c r="DS35" s="121">
        <v>6.5989847715736044E-2</v>
      </c>
      <c r="DT35" s="121">
        <v>0.30952380952380953</v>
      </c>
      <c r="DU35" s="121">
        <v>-0.21090909090909091</v>
      </c>
      <c r="DV35" s="121">
        <v>-0.20276497695852536</v>
      </c>
      <c r="DW35" s="121">
        <v>-0.36994219653179189</v>
      </c>
      <c r="DX35" s="121">
        <v>0.13761467889908258</v>
      </c>
      <c r="DY35" s="121">
        <v>5.6451612903225805E-2</v>
      </c>
      <c r="DZ35" s="121">
        <v>-0.10687022900763359</v>
      </c>
      <c r="EA35" s="121"/>
      <c r="EB35" s="24"/>
      <c r="EC35" s="65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  <c r="EO35" s="77"/>
      <c r="EP35" s="77"/>
      <c r="EQ35" s="77"/>
      <c r="ER35" s="77"/>
      <c r="ES35" s="77"/>
      <c r="ET35" s="77"/>
      <c r="EU35" s="77"/>
      <c r="EV35" s="77"/>
      <c r="EW35" s="24"/>
      <c r="EX35" s="27"/>
      <c r="EY35" s="77"/>
      <c r="EZ35" s="77"/>
      <c r="FA35" s="77"/>
      <c r="FB35" s="77"/>
      <c r="FC35" s="77"/>
      <c r="FD35" s="77"/>
      <c r="FE35" s="77"/>
      <c r="FF35" s="77"/>
      <c r="FG35" s="77"/>
      <c r="FH35" s="77"/>
      <c r="FI35" s="77"/>
      <c r="FJ35" s="77"/>
      <c r="FK35" s="77"/>
      <c r="FL35" s="77"/>
      <c r="FM35" s="77"/>
      <c r="FN35" s="77"/>
      <c r="FO35" s="77"/>
      <c r="FP35" s="77"/>
      <c r="FQ35" s="77"/>
      <c r="FR35" s="24"/>
      <c r="FS35" s="24"/>
      <c r="FT35" s="24"/>
      <c r="FU35" s="77"/>
      <c r="FV35" s="77"/>
      <c r="FW35" s="77"/>
      <c r="FX35" s="77"/>
      <c r="FY35" s="77"/>
      <c r="FZ35" s="77"/>
      <c r="GA35" s="77"/>
      <c r="GB35" s="77"/>
      <c r="GC35" s="77"/>
      <c r="GD35" s="77"/>
      <c r="GE35" s="77"/>
      <c r="GF35" s="77"/>
      <c r="GG35" s="77"/>
      <c r="GH35" s="77"/>
      <c r="GI35" s="77"/>
      <c r="GJ35" s="77"/>
      <c r="GK35" s="77"/>
      <c r="GL35" s="77"/>
      <c r="GM35" s="77"/>
      <c r="GN35" s="24"/>
      <c r="GO35" s="24">
        <v>0</v>
      </c>
      <c r="GP35" s="10">
        <f t="shared" ref="GP35:GP66" si="141">BR35*$GO35</f>
        <v>0</v>
      </c>
      <c r="GQ35" s="10">
        <f t="shared" ref="GQ35:GQ66" si="142">BS35*$GO35</f>
        <v>0</v>
      </c>
      <c r="GR35" s="10">
        <f t="shared" ref="GR35:GR66" si="143">BT35*$GO35</f>
        <v>0</v>
      </c>
      <c r="GS35" s="10">
        <f t="shared" ref="GS35:GS66" si="144">BU35*$GO35</f>
        <v>0</v>
      </c>
      <c r="GT35" s="10">
        <f t="shared" ref="GT35:GT66" si="145">BV35*$GO35</f>
        <v>0</v>
      </c>
      <c r="GU35" s="10">
        <f t="shared" ref="GU35:GU66" si="146">BW35*$GO35</f>
        <v>0</v>
      </c>
      <c r="GV35" s="10">
        <f t="shared" ref="GV35:GV66" si="147">BX35*$GO35</f>
        <v>0</v>
      </c>
      <c r="GW35" s="10">
        <f t="shared" ref="GW35:GW66" si="148">BY35*$GO35</f>
        <v>0</v>
      </c>
      <c r="GX35" s="10">
        <f t="shared" ref="GX35:GX66" si="149">BZ35*$GO35</f>
        <v>0</v>
      </c>
      <c r="GY35" s="10">
        <f t="shared" ref="GY35:GY66" si="150">CA35*$GO35</f>
        <v>0</v>
      </c>
      <c r="GZ35" s="10">
        <f t="shared" ref="GZ35:GZ66" si="151">CB35*$GO35</f>
        <v>0</v>
      </c>
      <c r="HA35" s="10">
        <f t="shared" ref="HA35:HA66" si="152">CC35*$GO35</f>
        <v>0</v>
      </c>
      <c r="HB35" s="10">
        <f t="shared" ref="HB35:HB66" si="153">CD35*$GO35</f>
        <v>0</v>
      </c>
      <c r="HC35" s="10">
        <f t="shared" ref="HC35:HC66" si="154">CE35*$GO35</f>
        <v>0</v>
      </c>
      <c r="HD35" s="10">
        <f t="shared" ref="HD35:HD66" si="155">CF35*$GO35</f>
        <v>0</v>
      </c>
      <c r="HE35" s="10">
        <f t="shared" ref="HE35:HE66" si="156">CG35*$GO35</f>
        <v>0</v>
      </c>
      <c r="HF35" s="10">
        <f t="shared" ref="HF35:HF66" si="157">CH35*$GO35</f>
        <v>0</v>
      </c>
      <c r="HG35" s="10">
        <f t="shared" ref="HG35:HG66" si="158">CI35*$GO35</f>
        <v>0</v>
      </c>
      <c r="HH35" s="10">
        <f t="shared" ref="HH35:HH66" si="159">CJ35*$GO35</f>
        <v>0</v>
      </c>
      <c r="HI35" s="19">
        <f t="shared" ref="HI35:HI66" si="160">CK35*$GO35</f>
        <v>0</v>
      </c>
      <c r="HJ35" s="115"/>
      <c r="HK35" s="115"/>
      <c r="HL35" s="115"/>
      <c r="HM35" s="115"/>
      <c r="HN35" s="115"/>
      <c r="HO35" s="115"/>
      <c r="HP35" s="115"/>
      <c r="HQ35" s="115"/>
      <c r="HR35" s="115"/>
      <c r="HS35" s="115"/>
      <c r="HT35" s="115"/>
      <c r="HU35" s="115"/>
      <c r="HV35" s="115"/>
      <c r="HW35" s="115"/>
      <c r="HX35" s="115"/>
      <c r="HY35" s="115"/>
      <c r="HZ35" s="115"/>
      <c r="IA35" s="115"/>
      <c r="IB35" s="115"/>
      <c r="IC35" s="22">
        <f t="shared" ref="IC35:IC61" si="161">HI35/CK35</f>
        <v>0</v>
      </c>
      <c r="ID35" s="22"/>
      <c r="IE35" s="24">
        <f t="shared" si="80"/>
        <v>0</v>
      </c>
      <c r="IF35" s="24">
        <f t="shared" si="81"/>
        <v>0</v>
      </c>
    </row>
    <row r="36" spans="1:240" x14ac:dyDescent="0.25">
      <c r="A36" s="163">
        <v>34</v>
      </c>
      <c r="B36" s="49"/>
      <c r="C36" s="49" t="s">
        <v>282</v>
      </c>
      <c r="D36" s="49" t="s">
        <v>186</v>
      </c>
      <c r="E36" s="82">
        <v>343</v>
      </c>
      <c r="F36" s="52" t="s">
        <v>68</v>
      </c>
      <c r="G36" s="17">
        <v>23</v>
      </c>
      <c r="H36" s="12">
        <v>14</v>
      </c>
      <c r="I36" s="12">
        <v>11</v>
      </c>
      <c r="J36" s="12">
        <v>11</v>
      </c>
      <c r="K36" s="12">
        <v>12</v>
      </c>
      <c r="L36" s="12">
        <v>8</v>
      </c>
      <c r="M36" s="12">
        <v>9</v>
      </c>
      <c r="N36" s="12">
        <v>13</v>
      </c>
      <c r="O36" s="12">
        <v>12</v>
      </c>
      <c r="P36" s="11">
        <v>14</v>
      </c>
      <c r="Q36" s="11">
        <v>12</v>
      </c>
      <c r="R36" s="12">
        <v>11</v>
      </c>
      <c r="S36" s="11">
        <v>19</v>
      </c>
      <c r="T36" s="11">
        <v>13</v>
      </c>
      <c r="U36" s="11">
        <v>14</v>
      </c>
      <c r="V36" s="98">
        <v>11</v>
      </c>
      <c r="W36" s="98">
        <v>18</v>
      </c>
      <c r="X36" s="98">
        <v>21</v>
      </c>
      <c r="Y36" s="98">
        <v>21</v>
      </c>
      <c r="Z36" s="98">
        <v>22</v>
      </c>
      <c r="AA36" s="65"/>
      <c r="AB36" s="72">
        <f t="shared" si="82"/>
        <v>-9</v>
      </c>
      <c r="AC36" s="11">
        <f t="shared" si="83"/>
        <v>-3</v>
      </c>
      <c r="AD36" s="11">
        <f t="shared" si="84"/>
        <v>0</v>
      </c>
      <c r="AE36" s="11">
        <f t="shared" si="85"/>
        <v>1</v>
      </c>
      <c r="AF36" s="11">
        <f t="shared" si="86"/>
        <v>-4</v>
      </c>
      <c r="AG36" s="11">
        <f t="shared" si="87"/>
        <v>1</v>
      </c>
      <c r="AH36" s="11">
        <f t="shared" si="88"/>
        <v>4</v>
      </c>
      <c r="AI36" s="11">
        <f t="shared" si="89"/>
        <v>-1</v>
      </c>
      <c r="AJ36" s="11">
        <f t="shared" si="90"/>
        <v>2</v>
      </c>
      <c r="AK36" s="11">
        <f t="shared" si="91"/>
        <v>-2</v>
      </c>
      <c r="AL36" s="11">
        <f t="shared" si="92"/>
        <v>-1</v>
      </c>
      <c r="AM36" s="11">
        <f t="shared" si="93"/>
        <v>8</v>
      </c>
      <c r="AN36" s="11">
        <f t="shared" si="94"/>
        <v>-6</v>
      </c>
      <c r="AO36" s="11">
        <f t="shared" si="95"/>
        <v>1</v>
      </c>
      <c r="AP36" s="11">
        <f t="shared" si="96"/>
        <v>-3</v>
      </c>
      <c r="AQ36" s="11">
        <f t="shared" si="97"/>
        <v>7</v>
      </c>
      <c r="AR36" s="11">
        <f t="shared" si="98"/>
        <v>3</v>
      </c>
      <c r="AS36" s="11">
        <f t="shared" si="99"/>
        <v>0</v>
      </c>
      <c r="AT36" s="11">
        <f t="shared" si="100"/>
        <v>1</v>
      </c>
      <c r="AU36" s="78">
        <f t="shared" si="101"/>
        <v>-1</v>
      </c>
      <c r="AV36" s="65"/>
      <c r="AW36" s="17">
        <v>5</v>
      </c>
      <c r="AX36" s="12">
        <v>3</v>
      </c>
      <c r="AY36" s="12">
        <v>1</v>
      </c>
      <c r="AZ36" s="12">
        <v>1</v>
      </c>
      <c r="BA36" s="12">
        <v>2</v>
      </c>
      <c r="BB36" s="12">
        <v>0</v>
      </c>
      <c r="BC36" s="12">
        <v>0</v>
      </c>
      <c r="BD36" s="12">
        <v>2</v>
      </c>
      <c r="BE36" s="12">
        <v>0</v>
      </c>
      <c r="BF36" s="11">
        <v>1</v>
      </c>
      <c r="BG36" s="11">
        <v>0</v>
      </c>
      <c r="BH36" s="11">
        <v>0</v>
      </c>
      <c r="BI36" s="11">
        <v>1</v>
      </c>
      <c r="BJ36" s="11"/>
      <c r="BK36" s="11">
        <v>1</v>
      </c>
      <c r="BL36" s="11">
        <v>1</v>
      </c>
      <c r="BM36" s="12">
        <v>1</v>
      </c>
      <c r="BN36" s="12"/>
      <c r="BO36" s="23">
        <v>0.5</v>
      </c>
      <c r="BP36" s="27">
        <f t="shared" si="102"/>
        <v>19.5</v>
      </c>
      <c r="BQ36" s="27"/>
      <c r="BR36" s="5">
        <f t="shared" si="103"/>
        <v>-4</v>
      </c>
      <c r="BS36" s="5">
        <f t="shared" si="104"/>
        <v>0</v>
      </c>
      <c r="BT36" s="5">
        <f t="shared" si="105"/>
        <v>1</v>
      </c>
      <c r="BU36" s="5">
        <f t="shared" si="106"/>
        <v>2</v>
      </c>
      <c r="BV36" s="5">
        <f t="shared" si="107"/>
        <v>-2</v>
      </c>
      <c r="BW36" s="5">
        <f t="shared" si="108"/>
        <v>1</v>
      </c>
      <c r="BX36" s="5">
        <f t="shared" si="109"/>
        <v>4</v>
      </c>
      <c r="BY36" s="5">
        <f t="shared" si="110"/>
        <v>1</v>
      </c>
      <c r="BZ36" s="5">
        <f t="shared" si="111"/>
        <v>2</v>
      </c>
      <c r="CA36" s="5">
        <f t="shared" si="112"/>
        <v>-1</v>
      </c>
      <c r="CB36" s="5">
        <f t="shared" si="113"/>
        <v>-1</v>
      </c>
      <c r="CC36" s="5">
        <f t="shared" si="114"/>
        <v>8</v>
      </c>
      <c r="CD36" s="5">
        <f t="shared" si="115"/>
        <v>-5</v>
      </c>
      <c r="CE36" s="5">
        <f t="shared" si="116"/>
        <v>1</v>
      </c>
      <c r="CF36" s="5">
        <f t="shared" si="117"/>
        <v>-2</v>
      </c>
      <c r="CG36" s="5">
        <f t="shared" si="118"/>
        <v>8</v>
      </c>
      <c r="CH36" s="5">
        <f t="shared" si="119"/>
        <v>4</v>
      </c>
      <c r="CI36" s="5">
        <f t="shared" si="120"/>
        <v>0</v>
      </c>
      <c r="CJ36" s="5">
        <f t="shared" si="121"/>
        <v>1.5</v>
      </c>
      <c r="CK36" s="19">
        <f t="shared" si="122"/>
        <v>18.5</v>
      </c>
      <c r="CL36" s="19"/>
      <c r="CM36" s="5"/>
      <c r="CN36" s="5">
        <f t="shared" si="123"/>
        <v>4</v>
      </c>
      <c r="CO36" s="5">
        <f t="shared" si="124"/>
        <v>1</v>
      </c>
      <c r="CP36" s="5">
        <f t="shared" si="125"/>
        <v>1</v>
      </c>
      <c r="CQ36" s="5">
        <f t="shared" si="126"/>
        <v>-4</v>
      </c>
      <c r="CR36" s="5">
        <f t="shared" si="127"/>
        <v>3</v>
      </c>
      <c r="CS36" s="5">
        <f t="shared" si="128"/>
        <v>3</v>
      </c>
      <c r="CT36" s="5">
        <f t="shared" si="129"/>
        <v>-3</v>
      </c>
      <c r="CU36" s="5">
        <f t="shared" si="130"/>
        <v>1</v>
      </c>
      <c r="CV36" s="5">
        <f t="shared" si="131"/>
        <v>-3</v>
      </c>
      <c r="CW36" s="5">
        <f t="shared" si="132"/>
        <v>0</v>
      </c>
      <c r="CX36" s="5">
        <f t="shared" si="133"/>
        <v>9</v>
      </c>
      <c r="CY36" s="5">
        <f t="shared" si="134"/>
        <v>-13</v>
      </c>
      <c r="CZ36" s="5">
        <f t="shared" si="135"/>
        <v>6</v>
      </c>
      <c r="DA36" s="5">
        <f t="shared" si="136"/>
        <v>-3</v>
      </c>
      <c r="DB36" s="5">
        <f t="shared" si="137"/>
        <v>10</v>
      </c>
      <c r="DC36" s="5">
        <f t="shared" si="138"/>
        <v>-4</v>
      </c>
      <c r="DD36" s="5">
        <f t="shared" si="139"/>
        <v>-4</v>
      </c>
      <c r="DE36" s="5">
        <f t="shared" si="140"/>
        <v>1.5</v>
      </c>
      <c r="DF36" s="19"/>
      <c r="DG36" s="19"/>
      <c r="DH36" s="19"/>
      <c r="DI36" s="77"/>
      <c r="DJ36" s="121">
        <v>-1</v>
      </c>
      <c r="DK36" s="121" t="e">
        <v>#DIV/0!</v>
      </c>
      <c r="DL36" s="121">
        <v>1</v>
      </c>
      <c r="DM36" s="121">
        <v>-2</v>
      </c>
      <c r="DN36" s="121">
        <v>-1.5</v>
      </c>
      <c r="DO36" s="121">
        <v>3</v>
      </c>
      <c r="DP36" s="121">
        <v>-0.75</v>
      </c>
      <c r="DQ36" s="121">
        <v>1</v>
      </c>
      <c r="DR36" s="121">
        <v>-1.5</v>
      </c>
      <c r="DS36" s="121">
        <v>0</v>
      </c>
      <c r="DT36" s="121">
        <v>-9</v>
      </c>
      <c r="DU36" s="121">
        <v>-1.625</v>
      </c>
      <c r="DV36" s="121">
        <v>-1.2</v>
      </c>
      <c r="DW36" s="121">
        <v>-3</v>
      </c>
      <c r="DX36" s="121">
        <v>-5</v>
      </c>
      <c r="DY36" s="121">
        <v>-0.5</v>
      </c>
      <c r="DZ36" s="121">
        <v>-1</v>
      </c>
      <c r="EA36" s="121"/>
      <c r="EB36" s="24"/>
      <c r="EC36" s="65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  <c r="EO36" s="77"/>
      <c r="EP36" s="77"/>
      <c r="EQ36" s="77"/>
      <c r="ER36" s="77"/>
      <c r="ES36" s="77"/>
      <c r="ET36" s="77"/>
      <c r="EU36" s="77"/>
      <c r="EV36" s="77"/>
      <c r="EW36" s="24"/>
      <c r="EX36" s="27"/>
      <c r="EY36" s="77"/>
      <c r="EZ36" s="77"/>
      <c r="FA36" s="77"/>
      <c r="FB36" s="77"/>
      <c r="FC36" s="77"/>
      <c r="FD36" s="77"/>
      <c r="FE36" s="77"/>
      <c r="FF36" s="77"/>
      <c r="FG36" s="77"/>
      <c r="FH36" s="77"/>
      <c r="FI36" s="77"/>
      <c r="FJ36" s="77"/>
      <c r="FK36" s="77"/>
      <c r="FL36" s="77"/>
      <c r="FM36" s="77"/>
      <c r="FN36" s="77"/>
      <c r="FO36" s="77"/>
      <c r="FP36" s="77"/>
      <c r="FQ36" s="77"/>
      <c r="FR36" s="24"/>
      <c r="FS36" s="24"/>
      <c r="FT36" s="24"/>
      <c r="FU36" s="77"/>
      <c r="FV36" s="77"/>
      <c r="FW36" s="77"/>
      <c r="FX36" s="77"/>
      <c r="FY36" s="77"/>
      <c r="FZ36" s="77"/>
      <c r="GA36" s="77"/>
      <c r="GB36" s="77"/>
      <c r="GC36" s="77"/>
      <c r="GD36" s="77"/>
      <c r="GE36" s="77"/>
      <c r="GF36" s="77"/>
      <c r="GG36" s="77"/>
      <c r="GH36" s="77"/>
      <c r="GI36" s="77"/>
      <c r="GJ36" s="77"/>
      <c r="GK36" s="77"/>
      <c r="GL36" s="77"/>
      <c r="GM36" s="77"/>
      <c r="GN36" s="24"/>
      <c r="GO36" s="24">
        <v>7.8300000000000002E-3</v>
      </c>
      <c r="GP36" s="10">
        <f t="shared" si="141"/>
        <v>-3.1320000000000001E-2</v>
      </c>
      <c r="GQ36" s="10">
        <f t="shared" si="142"/>
        <v>0</v>
      </c>
      <c r="GR36" s="10">
        <f t="shared" si="143"/>
        <v>7.8300000000000002E-3</v>
      </c>
      <c r="GS36" s="10">
        <f t="shared" si="144"/>
        <v>1.566E-2</v>
      </c>
      <c r="GT36" s="10">
        <f t="shared" si="145"/>
        <v>-1.566E-2</v>
      </c>
      <c r="GU36" s="10">
        <f t="shared" si="146"/>
        <v>7.8300000000000002E-3</v>
      </c>
      <c r="GV36" s="10">
        <f t="shared" si="147"/>
        <v>3.1320000000000001E-2</v>
      </c>
      <c r="GW36" s="10">
        <f t="shared" si="148"/>
        <v>7.8300000000000002E-3</v>
      </c>
      <c r="GX36" s="10">
        <f t="shared" si="149"/>
        <v>1.566E-2</v>
      </c>
      <c r="GY36" s="10">
        <f t="shared" si="150"/>
        <v>-7.8300000000000002E-3</v>
      </c>
      <c r="GZ36" s="10">
        <f t="shared" si="151"/>
        <v>-7.8300000000000002E-3</v>
      </c>
      <c r="HA36" s="10">
        <f t="shared" si="152"/>
        <v>6.2640000000000001E-2</v>
      </c>
      <c r="HB36" s="10">
        <f t="shared" si="153"/>
        <v>-3.9150000000000004E-2</v>
      </c>
      <c r="HC36" s="10">
        <f t="shared" si="154"/>
        <v>7.8300000000000002E-3</v>
      </c>
      <c r="HD36" s="10">
        <f t="shared" si="155"/>
        <v>-1.566E-2</v>
      </c>
      <c r="HE36" s="10">
        <f t="shared" si="156"/>
        <v>6.2640000000000001E-2</v>
      </c>
      <c r="HF36" s="10">
        <f t="shared" si="157"/>
        <v>3.1320000000000001E-2</v>
      </c>
      <c r="HG36" s="10">
        <f t="shared" si="158"/>
        <v>0</v>
      </c>
      <c r="HH36" s="10">
        <f t="shared" si="159"/>
        <v>1.1745E-2</v>
      </c>
      <c r="HI36" s="19">
        <f t="shared" si="160"/>
        <v>0.14485500000000001</v>
      </c>
      <c r="HJ36" s="115"/>
      <c r="HK36" s="115"/>
      <c r="HL36" s="115"/>
      <c r="HM36" s="115"/>
      <c r="HN36" s="115"/>
      <c r="HO36" s="115"/>
      <c r="HP36" s="115"/>
      <c r="HQ36" s="115"/>
      <c r="HR36" s="115"/>
      <c r="HS36" s="115"/>
      <c r="HT36" s="115"/>
      <c r="HU36" s="115"/>
      <c r="HV36" s="115"/>
      <c r="HW36" s="115"/>
      <c r="HX36" s="115"/>
      <c r="HY36" s="115"/>
      <c r="HZ36" s="115"/>
      <c r="IA36" s="115"/>
      <c r="IB36" s="115"/>
      <c r="IC36" s="22">
        <f t="shared" si="161"/>
        <v>7.8300000000000002E-3</v>
      </c>
      <c r="ID36" s="22"/>
      <c r="IE36" s="24">
        <f t="shared" si="80"/>
        <v>1.0324303560016772E-9</v>
      </c>
      <c r="IF36" s="24">
        <f t="shared" si="81"/>
        <v>1.2733307724020686E-8</v>
      </c>
    </row>
    <row r="37" spans="1:240" x14ac:dyDescent="0.25">
      <c r="A37" s="163">
        <v>35</v>
      </c>
      <c r="B37" s="49"/>
      <c r="C37" s="49" t="s">
        <v>282</v>
      </c>
      <c r="D37" s="49" t="s">
        <v>186</v>
      </c>
      <c r="E37" s="82">
        <v>306</v>
      </c>
      <c r="F37" s="52" t="s">
        <v>193</v>
      </c>
      <c r="G37" s="17">
        <v>14488</v>
      </c>
      <c r="H37" s="12">
        <v>14353</v>
      </c>
      <c r="I37" s="12">
        <v>13003</v>
      </c>
      <c r="J37" s="12">
        <v>14410</v>
      </c>
      <c r="K37" s="12">
        <v>14676</v>
      </c>
      <c r="L37" s="12">
        <v>14828</v>
      </c>
      <c r="M37" s="12">
        <v>14051</v>
      </c>
      <c r="N37" s="12">
        <v>14314</v>
      </c>
      <c r="O37" s="12">
        <v>15347</v>
      </c>
      <c r="P37" s="11">
        <v>16132</v>
      </c>
      <c r="Q37" s="12">
        <v>16826</v>
      </c>
      <c r="R37" s="12">
        <v>18056</v>
      </c>
      <c r="S37" s="12">
        <v>19647</v>
      </c>
      <c r="T37" s="11">
        <v>20514</v>
      </c>
      <c r="U37" s="11">
        <v>20004</v>
      </c>
      <c r="V37" s="98">
        <v>20069</v>
      </c>
      <c r="W37" s="98">
        <v>20625</v>
      </c>
      <c r="X37" s="98">
        <v>21109</v>
      </c>
      <c r="Y37" s="98">
        <v>21282</v>
      </c>
      <c r="Z37" s="98">
        <v>21436</v>
      </c>
      <c r="AA37" s="65"/>
      <c r="AB37" s="72">
        <f t="shared" si="82"/>
        <v>-135</v>
      </c>
      <c r="AC37" s="11">
        <f t="shared" si="83"/>
        <v>-1350</v>
      </c>
      <c r="AD37" s="11">
        <f t="shared" si="84"/>
        <v>1407</v>
      </c>
      <c r="AE37" s="11">
        <f t="shared" si="85"/>
        <v>266</v>
      </c>
      <c r="AF37" s="11">
        <f t="shared" si="86"/>
        <v>152</v>
      </c>
      <c r="AG37" s="11">
        <f t="shared" si="87"/>
        <v>-777</v>
      </c>
      <c r="AH37" s="11">
        <f t="shared" si="88"/>
        <v>263</v>
      </c>
      <c r="AI37" s="11">
        <f t="shared" si="89"/>
        <v>1033</v>
      </c>
      <c r="AJ37" s="11">
        <f t="shared" si="90"/>
        <v>785</v>
      </c>
      <c r="AK37" s="11">
        <f t="shared" si="91"/>
        <v>694</v>
      </c>
      <c r="AL37" s="11">
        <f t="shared" si="92"/>
        <v>1230</v>
      </c>
      <c r="AM37" s="11">
        <f t="shared" si="93"/>
        <v>1591</v>
      </c>
      <c r="AN37" s="11">
        <f t="shared" si="94"/>
        <v>867</v>
      </c>
      <c r="AO37" s="11">
        <f t="shared" si="95"/>
        <v>-510</v>
      </c>
      <c r="AP37" s="11">
        <f t="shared" si="96"/>
        <v>65</v>
      </c>
      <c r="AQ37" s="11">
        <f t="shared" si="97"/>
        <v>556</v>
      </c>
      <c r="AR37" s="11">
        <f t="shared" si="98"/>
        <v>484</v>
      </c>
      <c r="AS37" s="11">
        <f t="shared" si="99"/>
        <v>173</v>
      </c>
      <c r="AT37" s="11">
        <f t="shared" si="100"/>
        <v>154</v>
      </c>
      <c r="AU37" s="78">
        <f t="shared" si="101"/>
        <v>6948</v>
      </c>
      <c r="AV37" s="65"/>
      <c r="AW37" s="17">
        <v>1911</v>
      </c>
      <c r="AX37" s="11">
        <v>2973</v>
      </c>
      <c r="AY37" s="11">
        <v>3003</v>
      </c>
      <c r="AZ37" s="11">
        <v>2824</v>
      </c>
      <c r="BA37" s="11">
        <v>1805</v>
      </c>
      <c r="BB37" s="11">
        <v>2574</v>
      </c>
      <c r="BC37" s="12">
        <v>1925</v>
      </c>
      <c r="BD37" s="11">
        <v>1569</v>
      </c>
      <c r="BE37" s="11">
        <v>1800</v>
      </c>
      <c r="BF37" s="11">
        <v>1784</v>
      </c>
      <c r="BG37" s="12">
        <v>1548</v>
      </c>
      <c r="BH37" s="12">
        <v>1603</v>
      </c>
      <c r="BI37" s="12">
        <v>1158</v>
      </c>
      <c r="BJ37" s="12">
        <v>1936</v>
      </c>
      <c r="BK37" s="12">
        <v>1526</v>
      </c>
      <c r="BL37" s="12">
        <v>713</v>
      </c>
      <c r="BM37" s="11">
        <v>1061</v>
      </c>
      <c r="BN37" s="11">
        <v>1016</v>
      </c>
      <c r="BO37" s="11">
        <v>1201</v>
      </c>
      <c r="BP37" s="27">
        <f t="shared" si="102"/>
        <v>33930</v>
      </c>
      <c r="BQ37" s="135"/>
      <c r="BR37" s="5">
        <f t="shared" si="103"/>
        <v>1776</v>
      </c>
      <c r="BS37" s="5">
        <f t="shared" si="104"/>
        <v>1623</v>
      </c>
      <c r="BT37" s="5">
        <f t="shared" si="105"/>
        <v>4410</v>
      </c>
      <c r="BU37" s="5">
        <f t="shared" si="106"/>
        <v>3090</v>
      </c>
      <c r="BV37" s="5">
        <f t="shared" si="107"/>
        <v>1957</v>
      </c>
      <c r="BW37" s="5">
        <f t="shared" si="108"/>
        <v>1797</v>
      </c>
      <c r="BX37" s="5">
        <f t="shared" si="109"/>
        <v>2188</v>
      </c>
      <c r="BY37" s="5">
        <f t="shared" si="110"/>
        <v>2602</v>
      </c>
      <c r="BZ37" s="5">
        <f t="shared" si="111"/>
        <v>2585</v>
      </c>
      <c r="CA37" s="5">
        <f t="shared" si="112"/>
        <v>2478</v>
      </c>
      <c r="CB37" s="5">
        <f t="shared" si="113"/>
        <v>2778</v>
      </c>
      <c r="CC37" s="5">
        <f t="shared" si="114"/>
        <v>3194</v>
      </c>
      <c r="CD37" s="5">
        <f t="shared" si="115"/>
        <v>2025</v>
      </c>
      <c r="CE37" s="5">
        <f t="shared" si="116"/>
        <v>1426</v>
      </c>
      <c r="CF37" s="5">
        <f t="shared" si="117"/>
        <v>1591</v>
      </c>
      <c r="CG37" s="5">
        <f t="shared" si="118"/>
        <v>1269</v>
      </c>
      <c r="CH37" s="5">
        <f t="shared" si="119"/>
        <v>1545</v>
      </c>
      <c r="CI37" s="5">
        <f t="shared" si="120"/>
        <v>1189</v>
      </c>
      <c r="CJ37" s="5">
        <f t="shared" si="121"/>
        <v>1355</v>
      </c>
      <c r="CK37" s="19">
        <f t="shared" si="122"/>
        <v>40878</v>
      </c>
      <c r="CL37" s="19"/>
      <c r="CM37" s="5"/>
      <c r="CN37" s="5">
        <f t="shared" si="123"/>
        <v>-153</v>
      </c>
      <c r="CO37" s="5">
        <f t="shared" si="124"/>
        <v>2787</v>
      </c>
      <c r="CP37" s="5">
        <f t="shared" si="125"/>
        <v>-1320</v>
      </c>
      <c r="CQ37" s="5">
        <f t="shared" si="126"/>
        <v>-1133</v>
      </c>
      <c r="CR37" s="5">
        <f t="shared" si="127"/>
        <v>-160</v>
      </c>
      <c r="CS37" s="5">
        <f t="shared" si="128"/>
        <v>391</v>
      </c>
      <c r="CT37" s="5">
        <f t="shared" si="129"/>
        <v>414</v>
      </c>
      <c r="CU37" s="5">
        <f t="shared" si="130"/>
        <v>-17</v>
      </c>
      <c r="CV37" s="5">
        <f t="shared" si="131"/>
        <v>-107</v>
      </c>
      <c r="CW37" s="5">
        <f t="shared" si="132"/>
        <v>300</v>
      </c>
      <c r="CX37" s="5">
        <f t="shared" si="133"/>
        <v>416</v>
      </c>
      <c r="CY37" s="5">
        <f t="shared" si="134"/>
        <v>-1169</v>
      </c>
      <c r="CZ37" s="5">
        <f t="shared" si="135"/>
        <v>-599</v>
      </c>
      <c r="DA37" s="5">
        <f t="shared" si="136"/>
        <v>165</v>
      </c>
      <c r="DB37" s="5">
        <f t="shared" si="137"/>
        <v>-322</v>
      </c>
      <c r="DC37" s="5">
        <f t="shared" si="138"/>
        <v>276</v>
      </c>
      <c r="DD37" s="5">
        <f t="shared" si="139"/>
        <v>-356</v>
      </c>
      <c r="DE37" s="5">
        <f t="shared" si="140"/>
        <v>166</v>
      </c>
      <c r="DF37" s="19"/>
      <c r="DG37" s="19"/>
      <c r="DH37" s="19"/>
      <c r="DI37" s="77"/>
      <c r="DJ37" s="121">
        <v>-8.6148648648648643E-2</v>
      </c>
      <c r="DK37" s="121">
        <v>1.7171903881700554</v>
      </c>
      <c r="DL37" s="121">
        <v>-0.29931972789115646</v>
      </c>
      <c r="DM37" s="121">
        <v>-0.36666666666666664</v>
      </c>
      <c r="DN37" s="121">
        <v>-8.1757792539601429E-2</v>
      </c>
      <c r="DO37" s="121">
        <v>0.21758486366165833</v>
      </c>
      <c r="DP37" s="121">
        <v>0.18921389396709323</v>
      </c>
      <c r="DQ37" s="121">
        <v>-6.5334358186010764E-3</v>
      </c>
      <c r="DR37" s="121">
        <v>-4.1392649903288198E-2</v>
      </c>
      <c r="DS37" s="121">
        <v>0.12106537530266344</v>
      </c>
      <c r="DT37" s="121">
        <v>0.14974802015838734</v>
      </c>
      <c r="DU37" s="121">
        <v>-0.3659987476518472</v>
      </c>
      <c r="DV37" s="121">
        <v>-0.29580246913580249</v>
      </c>
      <c r="DW37" s="121">
        <v>0.11570827489481066</v>
      </c>
      <c r="DX37" s="121">
        <v>-0.20238843494657449</v>
      </c>
      <c r="DY37" s="121">
        <v>0.21749408983451538</v>
      </c>
      <c r="DZ37" s="121">
        <v>-0.23042071197411004</v>
      </c>
      <c r="EA37" s="121"/>
      <c r="EB37" s="24"/>
      <c r="EC37" s="63"/>
      <c r="ED37" s="77"/>
      <c r="EE37" s="77"/>
      <c r="EF37" s="77"/>
      <c r="EG37" s="77"/>
      <c r="EH37" s="77"/>
      <c r="EI37" s="77"/>
      <c r="EJ37" s="77"/>
      <c r="EK37" s="77"/>
      <c r="EL37" s="77"/>
      <c r="EM37" s="77"/>
      <c r="EN37" s="77"/>
      <c r="EO37" s="77"/>
      <c r="EP37" s="77"/>
      <c r="EQ37" s="77"/>
      <c r="ER37" s="77"/>
      <c r="ES37" s="77"/>
      <c r="ET37" s="77"/>
      <c r="EU37" s="77"/>
      <c r="EV37" s="77"/>
      <c r="EW37" s="24"/>
      <c r="EX37" s="19"/>
      <c r="EY37" s="77"/>
      <c r="EZ37" s="77"/>
      <c r="FA37" s="77"/>
      <c r="FB37" s="77"/>
      <c r="FC37" s="77"/>
      <c r="FD37" s="77"/>
      <c r="FE37" s="77"/>
      <c r="FF37" s="77"/>
      <c r="FG37" s="77"/>
      <c r="FH37" s="77"/>
      <c r="FI37" s="77"/>
      <c r="FJ37" s="77"/>
      <c r="FK37" s="77"/>
      <c r="FL37" s="77"/>
      <c r="FM37" s="77"/>
      <c r="FN37" s="77"/>
      <c r="FO37" s="77"/>
      <c r="FP37" s="77"/>
      <c r="FQ37" s="77"/>
      <c r="FR37" s="24"/>
      <c r="FS37" s="24"/>
      <c r="FT37" s="24"/>
      <c r="FU37" s="77"/>
      <c r="FV37" s="77"/>
      <c r="FW37" s="77"/>
      <c r="FX37" s="77"/>
      <c r="FY37" s="77"/>
      <c r="FZ37" s="77"/>
      <c r="GA37" s="77"/>
      <c r="GB37" s="77"/>
      <c r="GC37" s="77"/>
      <c r="GD37" s="77"/>
      <c r="GE37" s="77"/>
      <c r="GF37" s="77"/>
      <c r="GG37" s="77"/>
      <c r="GH37" s="77"/>
      <c r="GI37" s="77"/>
      <c r="GJ37" s="77"/>
      <c r="GK37" s="77"/>
      <c r="GL37" s="77"/>
      <c r="GM37" s="77"/>
      <c r="GN37" s="24"/>
      <c r="GO37" s="24">
        <v>1.392E-2</v>
      </c>
      <c r="GP37" s="10">
        <f t="shared" si="141"/>
        <v>24.721920000000001</v>
      </c>
      <c r="GQ37" s="10">
        <f t="shared" si="142"/>
        <v>22.59216</v>
      </c>
      <c r="GR37" s="10">
        <f t="shared" si="143"/>
        <v>61.3872</v>
      </c>
      <c r="GS37" s="10">
        <f t="shared" si="144"/>
        <v>43.012799999999999</v>
      </c>
      <c r="GT37" s="10">
        <f t="shared" si="145"/>
        <v>27.241440000000001</v>
      </c>
      <c r="GU37" s="10">
        <f t="shared" si="146"/>
        <v>25.014240000000001</v>
      </c>
      <c r="GV37" s="10">
        <f t="shared" si="147"/>
        <v>30.456959999999999</v>
      </c>
      <c r="GW37" s="10">
        <f t="shared" si="148"/>
        <v>36.219839999999998</v>
      </c>
      <c r="GX37" s="10">
        <f t="shared" si="149"/>
        <v>35.983200000000004</v>
      </c>
      <c r="GY37" s="10">
        <f t="shared" si="150"/>
        <v>34.493760000000002</v>
      </c>
      <c r="GZ37" s="10">
        <f t="shared" si="151"/>
        <v>38.669760000000004</v>
      </c>
      <c r="HA37" s="10">
        <f t="shared" si="152"/>
        <v>44.460479999999997</v>
      </c>
      <c r="HB37" s="10">
        <f t="shared" si="153"/>
        <v>28.187999999999999</v>
      </c>
      <c r="HC37" s="10">
        <f t="shared" si="154"/>
        <v>19.849920000000001</v>
      </c>
      <c r="HD37" s="10">
        <f t="shared" si="155"/>
        <v>22.146719999999998</v>
      </c>
      <c r="HE37" s="10">
        <f t="shared" si="156"/>
        <v>17.664480000000001</v>
      </c>
      <c r="HF37" s="10">
        <f t="shared" si="157"/>
        <v>21.506399999999999</v>
      </c>
      <c r="HG37" s="10">
        <f t="shared" si="158"/>
        <v>16.550879999999999</v>
      </c>
      <c r="HH37" s="10">
        <f t="shared" si="159"/>
        <v>18.861599999999999</v>
      </c>
      <c r="HI37" s="19">
        <f t="shared" si="160"/>
        <v>569.02175999999997</v>
      </c>
      <c r="HJ37" s="115"/>
      <c r="HK37" s="115"/>
      <c r="HL37" s="115"/>
      <c r="HM37" s="115"/>
      <c r="HN37" s="115"/>
      <c r="HO37" s="115"/>
      <c r="HP37" s="115"/>
      <c r="HQ37" s="115"/>
      <c r="HR37" s="115"/>
      <c r="HS37" s="115"/>
      <c r="HT37" s="115"/>
      <c r="HU37" s="115"/>
      <c r="HV37" s="115"/>
      <c r="HW37" s="115"/>
      <c r="HX37" s="115"/>
      <c r="HY37" s="115"/>
      <c r="HZ37" s="115"/>
      <c r="IA37" s="115"/>
      <c r="IB37" s="115"/>
      <c r="IC37" s="22">
        <f t="shared" si="161"/>
        <v>1.392E-2</v>
      </c>
      <c r="ID37" s="22"/>
      <c r="IE37" s="24">
        <f t="shared" si="80"/>
        <v>1.6580066754160268E-6</v>
      </c>
      <c r="IF37" s="24">
        <f t="shared" si="81"/>
        <v>5.0019185887569257E-5</v>
      </c>
    </row>
    <row r="38" spans="1:240" x14ac:dyDescent="0.25">
      <c r="A38" s="163">
        <v>36</v>
      </c>
      <c r="B38" s="49"/>
      <c r="C38" s="49" t="s">
        <v>282</v>
      </c>
      <c r="D38" s="49" t="s">
        <v>186</v>
      </c>
      <c r="E38" s="82">
        <v>307</v>
      </c>
      <c r="F38" s="52" t="s">
        <v>194</v>
      </c>
      <c r="G38" s="17">
        <v>356</v>
      </c>
      <c r="H38" s="12">
        <v>423</v>
      </c>
      <c r="I38" s="12">
        <v>448</v>
      </c>
      <c r="J38" s="12">
        <v>508</v>
      </c>
      <c r="K38" s="12">
        <v>523</v>
      </c>
      <c r="L38" s="12">
        <v>569</v>
      </c>
      <c r="M38" s="12">
        <v>537</v>
      </c>
      <c r="N38" s="12">
        <v>545</v>
      </c>
      <c r="O38" s="12">
        <v>610</v>
      </c>
      <c r="P38" s="11">
        <v>650</v>
      </c>
      <c r="Q38" s="12">
        <v>633</v>
      </c>
      <c r="R38" s="12">
        <v>666</v>
      </c>
      <c r="S38" s="12">
        <v>677</v>
      </c>
      <c r="T38" s="11">
        <v>774</v>
      </c>
      <c r="U38" s="11">
        <v>741</v>
      </c>
      <c r="V38" s="98">
        <v>625</v>
      </c>
      <c r="W38" s="98">
        <v>599</v>
      </c>
      <c r="X38" s="98">
        <v>564</v>
      </c>
      <c r="Y38" s="98">
        <v>541</v>
      </c>
      <c r="Z38" s="97">
        <f>545+48</f>
        <v>593</v>
      </c>
      <c r="AA38" s="65"/>
      <c r="AB38" s="72">
        <f t="shared" si="82"/>
        <v>67</v>
      </c>
      <c r="AC38" s="11">
        <f t="shared" si="83"/>
        <v>25</v>
      </c>
      <c r="AD38" s="11">
        <f t="shared" si="84"/>
        <v>60</v>
      </c>
      <c r="AE38" s="11">
        <f t="shared" si="85"/>
        <v>15</v>
      </c>
      <c r="AF38" s="11">
        <f t="shared" si="86"/>
        <v>46</v>
      </c>
      <c r="AG38" s="11">
        <f t="shared" si="87"/>
        <v>-32</v>
      </c>
      <c r="AH38" s="11">
        <f t="shared" si="88"/>
        <v>8</v>
      </c>
      <c r="AI38" s="11">
        <f t="shared" si="89"/>
        <v>65</v>
      </c>
      <c r="AJ38" s="11">
        <f t="shared" si="90"/>
        <v>40</v>
      </c>
      <c r="AK38" s="11">
        <f t="shared" si="91"/>
        <v>-17</v>
      </c>
      <c r="AL38" s="11">
        <f t="shared" si="92"/>
        <v>33</v>
      </c>
      <c r="AM38" s="11">
        <f t="shared" si="93"/>
        <v>11</v>
      </c>
      <c r="AN38" s="11">
        <f t="shared" si="94"/>
        <v>97</v>
      </c>
      <c r="AO38" s="11">
        <f t="shared" si="95"/>
        <v>-33</v>
      </c>
      <c r="AP38" s="11">
        <f t="shared" si="96"/>
        <v>-116</v>
      </c>
      <c r="AQ38" s="11">
        <f t="shared" si="97"/>
        <v>-26</v>
      </c>
      <c r="AR38" s="11">
        <f t="shared" si="98"/>
        <v>-35</v>
      </c>
      <c r="AS38" s="11">
        <f t="shared" si="99"/>
        <v>-23</v>
      </c>
      <c r="AT38" s="11">
        <f t="shared" si="100"/>
        <v>52</v>
      </c>
      <c r="AU38" s="78">
        <f t="shared" si="101"/>
        <v>237</v>
      </c>
      <c r="AV38" s="65"/>
      <c r="AW38" s="17">
        <v>30</v>
      </c>
      <c r="AX38" s="12">
        <v>58</v>
      </c>
      <c r="AY38" s="12">
        <v>59</v>
      </c>
      <c r="AZ38" s="12">
        <v>62</v>
      </c>
      <c r="BA38" s="12">
        <v>46</v>
      </c>
      <c r="BB38" s="12">
        <v>76</v>
      </c>
      <c r="BC38" s="11">
        <v>95</v>
      </c>
      <c r="BD38" s="12">
        <v>61</v>
      </c>
      <c r="BE38" s="12">
        <v>47</v>
      </c>
      <c r="BF38" s="12">
        <v>77</v>
      </c>
      <c r="BG38" s="11">
        <f>66+4</f>
        <v>70</v>
      </c>
      <c r="BH38" s="11">
        <v>64</v>
      </c>
      <c r="BI38" s="11">
        <v>41</v>
      </c>
      <c r="BJ38" s="11">
        <v>69</v>
      </c>
      <c r="BK38" s="11">
        <v>54</v>
      </c>
      <c r="BL38" s="11">
        <v>24</v>
      </c>
      <c r="BM38" s="11">
        <v>38</v>
      </c>
      <c r="BN38" s="11">
        <v>35</v>
      </c>
      <c r="BO38" s="8">
        <v>36.5</v>
      </c>
      <c r="BP38" s="27">
        <f t="shared" si="102"/>
        <v>1042.5</v>
      </c>
      <c r="BQ38" s="19"/>
      <c r="BR38" s="5">
        <f t="shared" si="103"/>
        <v>97</v>
      </c>
      <c r="BS38" s="5">
        <f t="shared" si="104"/>
        <v>83</v>
      </c>
      <c r="BT38" s="5">
        <f t="shared" si="105"/>
        <v>119</v>
      </c>
      <c r="BU38" s="5">
        <f t="shared" si="106"/>
        <v>77</v>
      </c>
      <c r="BV38" s="5">
        <f t="shared" si="107"/>
        <v>92</v>
      </c>
      <c r="BW38" s="5">
        <f t="shared" si="108"/>
        <v>44</v>
      </c>
      <c r="BX38" s="5">
        <f t="shared" si="109"/>
        <v>103</v>
      </c>
      <c r="BY38" s="5">
        <f t="shared" si="110"/>
        <v>126</v>
      </c>
      <c r="BZ38" s="5">
        <f t="shared" si="111"/>
        <v>87</v>
      </c>
      <c r="CA38" s="5">
        <f t="shared" si="112"/>
        <v>60</v>
      </c>
      <c r="CB38" s="5">
        <f t="shared" si="113"/>
        <v>103</v>
      </c>
      <c r="CC38" s="5">
        <f t="shared" si="114"/>
        <v>75</v>
      </c>
      <c r="CD38" s="5">
        <f t="shared" si="115"/>
        <v>138</v>
      </c>
      <c r="CE38" s="5">
        <f t="shared" si="116"/>
        <v>36</v>
      </c>
      <c r="CF38" s="5">
        <f t="shared" si="117"/>
        <v>-62</v>
      </c>
      <c r="CG38" s="5">
        <f t="shared" si="118"/>
        <v>-2</v>
      </c>
      <c r="CH38" s="5">
        <f t="shared" si="119"/>
        <v>3</v>
      </c>
      <c r="CI38" s="5">
        <f t="shared" si="120"/>
        <v>12</v>
      </c>
      <c r="CJ38" s="5">
        <f t="shared" si="121"/>
        <v>88.5</v>
      </c>
      <c r="CK38" s="19">
        <f t="shared" si="122"/>
        <v>1279.5</v>
      </c>
      <c r="CL38" s="19"/>
      <c r="CM38" s="5"/>
      <c r="CN38" s="5">
        <f t="shared" si="123"/>
        <v>-14</v>
      </c>
      <c r="CO38" s="5">
        <f t="shared" si="124"/>
        <v>36</v>
      </c>
      <c r="CP38" s="5">
        <f t="shared" si="125"/>
        <v>-42</v>
      </c>
      <c r="CQ38" s="5">
        <f t="shared" si="126"/>
        <v>15</v>
      </c>
      <c r="CR38" s="5">
        <f t="shared" si="127"/>
        <v>-48</v>
      </c>
      <c r="CS38" s="5">
        <f t="shared" si="128"/>
        <v>59</v>
      </c>
      <c r="CT38" s="5">
        <f t="shared" si="129"/>
        <v>23</v>
      </c>
      <c r="CU38" s="5">
        <f t="shared" si="130"/>
        <v>-39</v>
      </c>
      <c r="CV38" s="5">
        <f t="shared" si="131"/>
        <v>-27</v>
      </c>
      <c r="CW38" s="5">
        <f t="shared" si="132"/>
        <v>43</v>
      </c>
      <c r="CX38" s="5">
        <f t="shared" si="133"/>
        <v>-28</v>
      </c>
      <c r="CY38" s="5">
        <f t="shared" si="134"/>
        <v>63</v>
      </c>
      <c r="CZ38" s="5">
        <f t="shared" si="135"/>
        <v>-102</v>
      </c>
      <c r="DA38" s="5">
        <f t="shared" si="136"/>
        <v>-98</v>
      </c>
      <c r="DB38" s="5">
        <f t="shared" si="137"/>
        <v>60</v>
      </c>
      <c r="DC38" s="5">
        <f t="shared" si="138"/>
        <v>5</v>
      </c>
      <c r="DD38" s="5">
        <f t="shared" si="139"/>
        <v>9</v>
      </c>
      <c r="DE38" s="5">
        <f t="shared" si="140"/>
        <v>76.5</v>
      </c>
      <c r="DF38" s="19"/>
      <c r="DG38" s="19"/>
      <c r="DH38" s="19"/>
      <c r="DI38" s="77"/>
      <c r="DJ38" s="121">
        <v>-0.14432989690721648</v>
      </c>
      <c r="DK38" s="121">
        <v>0.43373493975903615</v>
      </c>
      <c r="DL38" s="121">
        <v>-0.35294117647058826</v>
      </c>
      <c r="DM38" s="121">
        <v>0.19480519480519481</v>
      </c>
      <c r="DN38" s="121">
        <v>-0.52173913043478259</v>
      </c>
      <c r="DO38" s="121">
        <v>1.3409090909090908</v>
      </c>
      <c r="DP38" s="121">
        <v>0.22330097087378642</v>
      </c>
      <c r="DQ38" s="121">
        <v>-0.30952380952380953</v>
      </c>
      <c r="DR38" s="121">
        <v>-0.31034482758620691</v>
      </c>
      <c r="DS38" s="121">
        <v>0.71666666666666667</v>
      </c>
      <c r="DT38" s="121">
        <v>-0.27184466019417475</v>
      </c>
      <c r="DU38" s="121">
        <v>0.84</v>
      </c>
      <c r="DV38" s="121">
        <v>-0.73913043478260865</v>
      </c>
      <c r="DW38" s="121">
        <v>-2.7222222222222223</v>
      </c>
      <c r="DX38" s="121">
        <v>-0.967741935483871</v>
      </c>
      <c r="DY38" s="121">
        <v>-2.5</v>
      </c>
      <c r="DZ38" s="121">
        <v>3</v>
      </c>
      <c r="EA38" s="121"/>
      <c r="EB38" s="24"/>
      <c r="EC38" s="63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  <c r="EO38" s="77"/>
      <c r="EP38" s="77"/>
      <c r="EQ38" s="77"/>
      <c r="ER38" s="77"/>
      <c r="ES38" s="77"/>
      <c r="ET38" s="77"/>
      <c r="EU38" s="77"/>
      <c r="EV38" s="77"/>
      <c r="EW38" s="24"/>
      <c r="EX38" s="19"/>
      <c r="EY38" s="77"/>
      <c r="EZ38" s="77"/>
      <c r="FA38" s="77"/>
      <c r="FB38" s="77"/>
      <c r="FC38" s="77"/>
      <c r="FD38" s="77"/>
      <c r="FE38" s="77"/>
      <c r="FF38" s="77"/>
      <c r="FG38" s="77"/>
      <c r="FH38" s="77"/>
      <c r="FI38" s="77"/>
      <c r="FJ38" s="77"/>
      <c r="FK38" s="77"/>
      <c r="FL38" s="77"/>
      <c r="FM38" s="77"/>
      <c r="FN38" s="77"/>
      <c r="FO38" s="77"/>
      <c r="FP38" s="77"/>
      <c r="FQ38" s="77"/>
      <c r="FR38" s="24"/>
      <c r="FS38" s="24"/>
      <c r="FT38" s="24"/>
      <c r="FU38" s="77"/>
      <c r="FV38" s="77"/>
      <c r="FW38" s="77"/>
      <c r="FX38" s="77"/>
      <c r="FY38" s="77"/>
      <c r="FZ38" s="77"/>
      <c r="GA38" s="77"/>
      <c r="GB38" s="77"/>
      <c r="GC38" s="77"/>
      <c r="GD38" s="77"/>
      <c r="GE38" s="77"/>
      <c r="GF38" s="77"/>
      <c r="GG38" s="77"/>
      <c r="GH38" s="77"/>
      <c r="GI38" s="77"/>
      <c r="GJ38" s="77"/>
      <c r="GK38" s="77"/>
      <c r="GL38" s="77"/>
      <c r="GM38" s="77"/>
      <c r="GN38" s="24"/>
      <c r="GO38" s="24">
        <v>1.2179999999999998E-2</v>
      </c>
      <c r="GP38" s="10">
        <f t="shared" si="141"/>
        <v>1.1814599999999997</v>
      </c>
      <c r="GQ38" s="10">
        <f t="shared" si="142"/>
        <v>1.0109399999999999</v>
      </c>
      <c r="GR38" s="10">
        <f t="shared" si="143"/>
        <v>1.4494199999999997</v>
      </c>
      <c r="GS38" s="10">
        <f t="shared" si="144"/>
        <v>0.9378599999999998</v>
      </c>
      <c r="GT38" s="10">
        <f t="shared" si="145"/>
        <v>1.1205599999999998</v>
      </c>
      <c r="GU38" s="10">
        <f t="shared" si="146"/>
        <v>0.53591999999999995</v>
      </c>
      <c r="GV38" s="10">
        <f t="shared" si="147"/>
        <v>1.2545399999999998</v>
      </c>
      <c r="GW38" s="10">
        <f t="shared" si="148"/>
        <v>1.5346799999999998</v>
      </c>
      <c r="GX38" s="10">
        <f t="shared" si="149"/>
        <v>1.0596599999999998</v>
      </c>
      <c r="GY38" s="10">
        <f t="shared" si="150"/>
        <v>0.73079999999999989</v>
      </c>
      <c r="GZ38" s="10">
        <f t="shared" si="151"/>
        <v>1.2545399999999998</v>
      </c>
      <c r="HA38" s="10">
        <f t="shared" si="152"/>
        <v>0.91349999999999987</v>
      </c>
      <c r="HB38" s="10">
        <f t="shared" si="153"/>
        <v>1.6808399999999997</v>
      </c>
      <c r="HC38" s="10">
        <f t="shared" si="154"/>
        <v>0.43847999999999993</v>
      </c>
      <c r="HD38" s="10">
        <f t="shared" si="155"/>
        <v>-0.75515999999999983</v>
      </c>
      <c r="HE38" s="10">
        <f t="shared" si="156"/>
        <v>-2.4359999999999996E-2</v>
      </c>
      <c r="HF38" s="10">
        <f t="shared" si="157"/>
        <v>3.6539999999999996E-2</v>
      </c>
      <c r="HG38" s="10">
        <f t="shared" si="158"/>
        <v>0.14615999999999998</v>
      </c>
      <c r="HH38" s="10">
        <f t="shared" si="159"/>
        <v>1.0779299999999998</v>
      </c>
      <c r="HI38" s="19">
        <f t="shared" si="160"/>
        <v>15.584309999999997</v>
      </c>
      <c r="HJ38" s="115"/>
      <c r="HK38" s="115"/>
      <c r="HL38" s="115"/>
      <c r="HM38" s="115"/>
      <c r="HN38" s="115"/>
      <c r="HO38" s="115"/>
      <c r="HP38" s="115"/>
      <c r="HQ38" s="115"/>
      <c r="HR38" s="115"/>
      <c r="HS38" s="115"/>
      <c r="HT38" s="115"/>
      <c r="HU38" s="115"/>
      <c r="HV38" s="115"/>
      <c r="HW38" s="115"/>
      <c r="HX38" s="115"/>
      <c r="HY38" s="115"/>
      <c r="HZ38" s="115"/>
      <c r="IA38" s="115"/>
      <c r="IB38" s="115"/>
      <c r="IC38" s="22">
        <f t="shared" si="161"/>
        <v>1.2179999999999998E-2</v>
      </c>
      <c r="ID38" s="22"/>
      <c r="IE38" s="24">
        <f t="shared" si="80"/>
        <v>9.4754163784153918E-8</v>
      </c>
      <c r="IF38" s="24">
        <f t="shared" si="81"/>
        <v>1.3699203679302252E-6</v>
      </c>
    </row>
    <row r="39" spans="1:240" x14ac:dyDescent="0.25">
      <c r="A39" s="163">
        <v>37</v>
      </c>
      <c r="B39" s="43"/>
      <c r="C39" s="43" t="s">
        <v>281</v>
      </c>
      <c r="D39" s="43" t="s">
        <v>188</v>
      </c>
      <c r="E39" s="82">
        <v>411</v>
      </c>
      <c r="F39" s="53" t="s">
        <v>160</v>
      </c>
      <c r="G39" s="17">
        <v>72</v>
      </c>
      <c r="H39" s="12">
        <v>71</v>
      </c>
      <c r="I39" s="12">
        <v>72</v>
      </c>
      <c r="J39" s="12">
        <v>71</v>
      </c>
      <c r="K39" s="12">
        <v>80</v>
      </c>
      <c r="L39" s="12">
        <v>88</v>
      </c>
      <c r="M39" s="12">
        <v>91</v>
      </c>
      <c r="N39" s="12">
        <v>77</v>
      </c>
      <c r="O39" s="12">
        <v>94</v>
      </c>
      <c r="P39" s="11">
        <v>88</v>
      </c>
      <c r="Q39" s="12">
        <v>95</v>
      </c>
      <c r="R39" s="12">
        <v>103</v>
      </c>
      <c r="S39" s="12">
        <v>129</v>
      </c>
      <c r="T39" s="12">
        <v>132</v>
      </c>
      <c r="U39" s="12">
        <v>127</v>
      </c>
      <c r="V39" s="97">
        <v>125</v>
      </c>
      <c r="W39" s="97">
        <v>124</v>
      </c>
      <c r="X39" s="97">
        <v>131</v>
      </c>
      <c r="Y39" s="97">
        <v>137</v>
      </c>
      <c r="Z39" s="97">
        <v>146</v>
      </c>
      <c r="AA39" s="65"/>
      <c r="AB39" s="72">
        <f t="shared" si="82"/>
        <v>-1</v>
      </c>
      <c r="AC39" s="11">
        <f t="shared" si="83"/>
        <v>1</v>
      </c>
      <c r="AD39" s="11">
        <f t="shared" si="84"/>
        <v>-1</v>
      </c>
      <c r="AE39" s="11">
        <f t="shared" si="85"/>
        <v>9</v>
      </c>
      <c r="AF39" s="11">
        <f t="shared" si="86"/>
        <v>8</v>
      </c>
      <c r="AG39" s="11">
        <f t="shared" si="87"/>
        <v>3</v>
      </c>
      <c r="AH39" s="11">
        <f t="shared" si="88"/>
        <v>-14</v>
      </c>
      <c r="AI39" s="11">
        <f t="shared" si="89"/>
        <v>17</v>
      </c>
      <c r="AJ39" s="11">
        <f t="shared" si="90"/>
        <v>-6</v>
      </c>
      <c r="AK39" s="11">
        <f t="shared" si="91"/>
        <v>7</v>
      </c>
      <c r="AL39" s="11">
        <f t="shared" si="92"/>
        <v>8</v>
      </c>
      <c r="AM39" s="11">
        <f t="shared" si="93"/>
        <v>26</v>
      </c>
      <c r="AN39" s="11">
        <f t="shared" si="94"/>
        <v>3</v>
      </c>
      <c r="AO39" s="11">
        <f t="shared" si="95"/>
        <v>-5</v>
      </c>
      <c r="AP39" s="11">
        <f t="shared" si="96"/>
        <v>-2</v>
      </c>
      <c r="AQ39" s="11">
        <f t="shared" si="97"/>
        <v>-1</v>
      </c>
      <c r="AR39" s="11">
        <f t="shared" si="98"/>
        <v>7</v>
      </c>
      <c r="AS39" s="11">
        <f t="shared" si="99"/>
        <v>6</v>
      </c>
      <c r="AT39" s="11">
        <f t="shared" si="100"/>
        <v>9</v>
      </c>
      <c r="AU39" s="78">
        <f t="shared" si="101"/>
        <v>74</v>
      </c>
      <c r="AV39" s="65"/>
      <c r="AW39" s="17">
        <v>5</v>
      </c>
      <c r="AX39" s="12">
        <v>2</v>
      </c>
      <c r="AY39" s="12">
        <v>2</v>
      </c>
      <c r="AZ39" s="12">
        <v>6</v>
      </c>
      <c r="BA39" s="12">
        <v>3</v>
      </c>
      <c r="BB39" s="12">
        <v>2</v>
      </c>
      <c r="BC39" s="12">
        <v>5</v>
      </c>
      <c r="BD39" s="12">
        <v>6</v>
      </c>
      <c r="BE39" s="12">
        <v>5</v>
      </c>
      <c r="BF39" s="11">
        <v>7</v>
      </c>
      <c r="BG39" s="11">
        <v>3</v>
      </c>
      <c r="BH39" s="11">
        <v>3</v>
      </c>
      <c r="BI39" s="11">
        <v>6</v>
      </c>
      <c r="BJ39" s="11">
        <v>7</v>
      </c>
      <c r="BK39" s="11">
        <v>6</v>
      </c>
      <c r="BL39" s="11">
        <v>4</v>
      </c>
      <c r="BM39" s="11">
        <v>3</v>
      </c>
      <c r="BN39" s="11">
        <v>5</v>
      </c>
      <c r="BO39" s="8">
        <v>4</v>
      </c>
      <c r="BP39" s="27">
        <f t="shared" si="102"/>
        <v>84</v>
      </c>
      <c r="BQ39" s="27"/>
      <c r="BR39" s="5">
        <f t="shared" si="103"/>
        <v>4</v>
      </c>
      <c r="BS39" s="5">
        <f t="shared" si="104"/>
        <v>3</v>
      </c>
      <c r="BT39" s="5">
        <f t="shared" si="105"/>
        <v>1</v>
      </c>
      <c r="BU39" s="5">
        <f t="shared" si="106"/>
        <v>15</v>
      </c>
      <c r="BV39" s="5">
        <f t="shared" si="107"/>
        <v>11</v>
      </c>
      <c r="BW39" s="5">
        <f t="shared" si="108"/>
        <v>5</v>
      </c>
      <c r="BX39" s="5">
        <f t="shared" si="109"/>
        <v>-9</v>
      </c>
      <c r="BY39" s="5">
        <f t="shared" si="110"/>
        <v>23</v>
      </c>
      <c r="BZ39" s="5">
        <f t="shared" si="111"/>
        <v>-1</v>
      </c>
      <c r="CA39" s="5">
        <f t="shared" si="112"/>
        <v>14</v>
      </c>
      <c r="CB39" s="5">
        <f t="shared" si="113"/>
        <v>11</v>
      </c>
      <c r="CC39" s="5">
        <f t="shared" si="114"/>
        <v>29</v>
      </c>
      <c r="CD39" s="5">
        <f t="shared" si="115"/>
        <v>9</v>
      </c>
      <c r="CE39" s="5">
        <f t="shared" si="116"/>
        <v>2</v>
      </c>
      <c r="CF39" s="5">
        <f t="shared" si="117"/>
        <v>4</v>
      </c>
      <c r="CG39" s="5">
        <f t="shared" si="118"/>
        <v>3</v>
      </c>
      <c r="CH39" s="5">
        <f t="shared" si="119"/>
        <v>10</v>
      </c>
      <c r="CI39" s="5">
        <f t="shared" si="120"/>
        <v>11</v>
      </c>
      <c r="CJ39" s="5">
        <f t="shared" si="121"/>
        <v>13</v>
      </c>
      <c r="CK39" s="19">
        <f t="shared" si="122"/>
        <v>158</v>
      </c>
      <c r="CL39" s="19"/>
      <c r="CM39" s="5"/>
      <c r="CN39" s="5">
        <f t="shared" si="123"/>
        <v>-1</v>
      </c>
      <c r="CO39" s="5">
        <f t="shared" si="124"/>
        <v>-2</v>
      </c>
      <c r="CP39" s="5">
        <f t="shared" si="125"/>
        <v>14</v>
      </c>
      <c r="CQ39" s="5">
        <f t="shared" si="126"/>
        <v>-4</v>
      </c>
      <c r="CR39" s="5">
        <f t="shared" si="127"/>
        <v>-6</v>
      </c>
      <c r="CS39" s="5">
        <f t="shared" si="128"/>
        <v>-14</v>
      </c>
      <c r="CT39" s="5">
        <f t="shared" si="129"/>
        <v>32</v>
      </c>
      <c r="CU39" s="5">
        <f t="shared" si="130"/>
        <v>-24</v>
      </c>
      <c r="CV39" s="5">
        <f t="shared" si="131"/>
        <v>15</v>
      </c>
      <c r="CW39" s="5">
        <f t="shared" si="132"/>
        <v>-3</v>
      </c>
      <c r="CX39" s="5">
        <f t="shared" si="133"/>
        <v>18</v>
      </c>
      <c r="CY39" s="5">
        <f t="shared" si="134"/>
        <v>-20</v>
      </c>
      <c r="CZ39" s="5">
        <f t="shared" si="135"/>
        <v>-7</v>
      </c>
      <c r="DA39" s="5">
        <f t="shared" si="136"/>
        <v>2</v>
      </c>
      <c r="DB39" s="5">
        <f t="shared" si="137"/>
        <v>-1</v>
      </c>
      <c r="DC39" s="5">
        <f t="shared" si="138"/>
        <v>7</v>
      </c>
      <c r="DD39" s="5">
        <f t="shared" si="139"/>
        <v>1</v>
      </c>
      <c r="DE39" s="5">
        <f t="shared" si="140"/>
        <v>2</v>
      </c>
      <c r="DF39" s="19"/>
      <c r="DG39" s="19"/>
      <c r="DH39" s="19"/>
      <c r="DI39" s="77"/>
      <c r="DJ39" s="121">
        <v>-0.25</v>
      </c>
      <c r="DK39" s="121">
        <v>-0.66666666666666663</v>
      </c>
      <c r="DL39" s="121">
        <v>14</v>
      </c>
      <c r="DM39" s="121">
        <v>-0.26666666666666666</v>
      </c>
      <c r="DN39" s="121">
        <v>-0.54545454545454541</v>
      </c>
      <c r="DO39" s="121">
        <v>-2.8</v>
      </c>
      <c r="DP39" s="121">
        <v>-3.5555555555555554</v>
      </c>
      <c r="DQ39" s="121">
        <v>-1.0434782608695652</v>
      </c>
      <c r="DR39" s="121">
        <v>-15</v>
      </c>
      <c r="DS39" s="121">
        <v>-0.21428571428571427</v>
      </c>
      <c r="DT39" s="121">
        <v>1.6363636363636365</v>
      </c>
      <c r="DU39" s="121">
        <v>-0.68965517241379315</v>
      </c>
      <c r="DV39" s="121">
        <v>-0.77777777777777779</v>
      </c>
      <c r="DW39" s="121">
        <v>1</v>
      </c>
      <c r="DX39" s="121">
        <v>-0.25</v>
      </c>
      <c r="DY39" s="121">
        <v>2.3333333333333335</v>
      </c>
      <c r="DZ39" s="121">
        <v>0.1</v>
      </c>
      <c r="EA39" s="121"/>
      <c r="EB39" s="24"/>
      <c r="EC39" s="65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  <c r="EO39" s="77"/>
      <c r="EP39" s="77"/>
      <c r="EQ39" s="77"/>
      <c r="ER39" s="77"/>
      <c r="ES39" s="77"/>
      <c r="ET39" s="77"/>
      <c r="EU39" s="77"/>
      <c r="EV39" s="77"/>
      <c r="EW39" s="24"/>
      <c r="EX39" s="27"/>
      <c r="EY39" s="77"/>
      <c r="EZ39" s="77"/>
      <c r="FA39" s="77"/>
      <c r="FB39" s="77"/>
      <c r="FC39" s="77"/>
      <c r="FD39" s="77"/>
      <c r="FE39" s="77"/>
      <c r="FF39" s="77"/>
      <c r="FG39" s="77"/>
      <c r="FH39" s="77"/>
      <c r="FI39" s="77"/>
      <c r="FJ39" s="77"/>
      <c r="FK39" s="77"/>
      <c r="FL39" s="77"/>
      <c r="FM39" s="77"/>
      <c r="FN39" s="77"/>
      <c r="FO39" s="77"/>
      <c r="FP39" s="77"/>
      <c r="FQ39" s="77"/>
      <c r="FR39" s="24"/>
      <c r="FS39" s="24"/>
      <c r="FT39" s="24"/>
      <c r="FU39" s="77"/>
      <c r="FV39" s="77"/>
      <c r="FW39" s="77"/>
      <c r="FX39" s="77"/>
      <c r="FY39" s="77"/>
      <c r="FZ39" s="77"/>
      <c r="GA39" s="77"/>
      <c r="GB39" s="77"/>
      <c r="GC39" s="77"/>
      <c r="GD39" s="77"/>
      <c r="GE39" s="77"/>
      <c r="GF39" s="77"/>
      <c r="GG39" s="77"/>
      <c r="GH39" s="77"/>
      <c r="GI39" s="77"/>
      <c r="GJ39" s="77"/>
      <c r="GK39" s="77"/>
      <c r="GL39" s="77"/>
      <c r="GM39" s="77"/>
      <c r="GN39" s="24"/>
      <c r="GO39" s="24">
        <v>0</v>
      </c>
      <c r="GP39" s="10">
        <f t="shared" si="141"/>
        <v>0</v>
      </c>
      <c r="GQ39" s="10">
        <f t="shared" si="142"/>
        <v>0</v>
      </c>
      <c r="GR39" s="10">
        <f t="shared" si="143"/>
        <v>0</v>
      </c>
      <c r="GS39" s="10">
        <f t="shared" si="144"/>
        <v>0</v>
      </c>
      <c r="GT39" s="10">
        <f t="shared" si="145"/>
        <v>0</v>
      </c>
      <c r="GU39" s="10">
        <f t="shared" si="146"/>
        <v>0</v>
      </c>
      <c r="GV39" s="10">
        <f t="shared" si="147"/>
        <v>0</v>
      </c>
      <c r="GW39" s="10">
        <f t="shared" si="148"/>
        <v>0</v>
      </c>
      <c r="GX39" s="10">
        <f t="shared" si="149"/>
        <v>0</v>
      </c>
      <c r="GY39" s="10">
        <f t="shared" si="150"/>
        <v>0</v>
      </c>
      <c r="GZ39" s="10">
        <f t="shared" si="151"/>
        <v>0</v>
      </c>
      <c r="HA39" s="10">
        <f t="shared" si="152"/>
        <v>0</v>
      </c>
      <c r="HB39" s="10">
        <f t="shared" si="153"/>
        <v>0</v>
      </c>
      <c r="HC39" s="10">
        <f t="shared" si="154"/>
        <v>0</v>
      </c>
      <c r="HD39" s="10">
        <f t="shared" si="155"/>
        <v>0</v>
      </c>
      <c r="HE39" s="10">
        <f t="shared" si="156"/>
        <v>0</v>
      </c>
      <c r="HF39" s="10">
        <f t="shared" si="157"/>
        <v>0</v>
      </c>
      <c r="HG39" s="10">
        <f t="shared" si="158"/>
        <v>0</v>
      </c>
      <c r="HH39" s="10">
        <f t="shared" si="159"/>
        <v>0</v>
      </c>
      <c r="HI39" s="19">
        <f t="shared" si="160"/>
        <v>0</v>
      </c>
      <c r="HJ39" s="115"/>
      <c r="HK39" s="115"/>
      <c r="HL39" s="115"/>
      <c r="HM39" s="115"/>
      <c r="HN39" s="115"/>
      <c r="HO39" s="115"/>
      <c r="HP39" s="115"/>
      <c r="HQ39" s="115"/>
      <c r="HR39" s="115"/>
      <c r="HS39" s="115"/>
      <c r="HT39" s="115"/>
      <c r="HU39" s="115"/>
      <c r="HV39" s="115"/>
      <c r="HW39" s="115"/>
      <c r="HX39" s="115"/>
      <c r="HY39" s="115"/>
      <c r="HZ39" s="115"/>
      <c r="IA39" s="115"/>
      <c r="IB39" s="115"/>
      <c r="IC39" s="22">
        <f t="shared" si="161"/>
        <v>0</v>
      </c>
      <c r="ID39" s="22"/>
      <c r="IE39" s="24">
        <f t="shared" si="80"/>
        <v>0</v>
      </c>
      <c r="IF39" s="24">
        <f t="shared" si="81"/>
        <v>0</v>
      </c>
    </row>
    <row r="40" spans="1:240" x14ac:dyDescent="0.25">
      <c r="A40" s="163">
        <v>38</v>
      </c>
      <c r="B40" s="49"/>
      <c r="C40" s="43" t="s">
        <v>281</v>
      </c>
      <c r="D40" s="49" t="s">
        <v>188</v>
      </c>
      <c r="E40" s="82">
        <v>412</v>
      </c>
      <c r="F40" s="53" t="s">
        <v>81</v>
      </c>
      <c r="G40" s="17">
        <v>259</v>
      </c>
      <c r="H40" s="12">
        <v>326</v>
      </c>
      <c r="I40" s="12">
        <v>408</v>
      </c>
      <c r="J40" s="12">
        <v>458</v>
      </c>
      <c r="K40" s="12">
        <v>502</v>
      </c>
      <c r="L40" s="12">
        <v>540</v>
      </c>
      <c r="M40" s="12">
        <v>578</v>
      </c>
      <c r="N40" s="12">
        <v>618</v>
      </c>
      <c r="O40" s="12">
        <v>601</v>
      </c>
      <c r="P40" s="11">
        <v>589</v>
      </c>
      <c r="Q40" s="11">
        <v>617</v>
      </c>
      <c r="R40" s="12">
        <v>602</v>
      </c>
      <c r="S40" s="11">
        <v>625</v>
      </c>
      <c r="T40" s="11">
        <v>644</v>
      </c>
      <c r="U40" s="11">
        <v>621</v>
      </c>
      <c r="V40" s="98">
        <v>621</v>
      </c>
      <c r="W40" s="98">
        <v>644</v>
      </c>
      <c r="X40" s="98">
        <v>652</v>
      </c>
      <c r="Y40" s="98">
        <v>626</v>
      </c>
      <c r="Z40" s="97">
        <v>632</v>
      </c>
      <c r="AA40" s="63"/>
      <c r="AB40" s="72">
        <f t="shared" si="82"/>
        <v>67</v>
      </c>
      <c r="AC40" s="11">
        <f t="shared" si="83"/>
        <v>82</v>
      </c>
      <c r="AD40" s="11">
        <f t="shared" si="84"/>
        <v>50</v>
      </c>
      <c r="AE40" s="11">
        <f t="shared" si="85"/>
        <v>44</v>
      </c>
      <c r="AF40" s="11">
        <f t="shared" si="86"/>
        <v>38</v>
      </c>
      <c r="AG40" s="11">
        <f t="shared" si="87"/>
        <v>38</v>
      </c>
      <c r="AH40" s="11">
        <f t="shared" si="88"/>
        <v>40</v>
      </c>
      <c r="AI40" s="11">
        <f t="shared" si="89"/>
        <v>-17</v>
      </c>
      <c r="AJ40" s="11">
        <f t="shared" si="90"/>
        <v>-12</v>
      </c>
      <c r="AK40" s="11">
        <f t="shared" si="91"/>
        <v>28</v>
      </c>
      <c r="AL40" s="11">
        <f t="shared" si="92"/>
        <v>-15</v>
      </c>
      <c r="AM40" s="11">
        <f t="shared" si="93"/>
        <v>23</v>
      </c>
      <c r="AN40" s="11">
        <f t="shared" si="94"/>
        <v>19</v>
      </c>
      <c r="AO40" s="11">
        <f t="shared" si="95"/>
        <v>-23</v>
      </c>
      <c r="AP40" s="11">
        <f t="shared" si="96"/>
        <v>0</v>
      </c>
      <c r="AQ40" s="11">
        <f t="shared" si="97"/>
        <v>23</v>
      </c>
      <c r="AR40" s="11">
        <f t="shared" si="98"/>
        <v>8</v>
      </c>
      <c r="AS40" s="11">
        <f t="shared" si="99"/>
        <v>-26</v>
      </c>
      <c r="AT40" s="11">
        <f t="shared" si="100"/>
        <v>6</v>
      </c>
      <c r="AU40" s="78">
        <f t="shared" si="101"/>
        <v>373</v>
      </c>
      <c r="AV40" s="65"/>
      <c r="AW40" s="17">
        <v>22</v>
      </c>
      <c r="AX40" s="12">
        <v>40</v>
      </c>
      <c r="AY40" s="12">
        <v>36</v>
      </c>
      <c r="AZ40" s="12">
        <v>58</v>
      </c>
      <c r="BA40" s="12">
        <v>47</v>
      </c>
      <c r="BB40" s="12">
        <v>64</v>
      </c>
      <c r="BC40" s="12">
        <v>65</v>
      </c>
      <c r="BD40" s="12">
        <v>89</v>
      </c>
      <c r="BE40" s="12">
        <v>86</v>
      </c>
      <c r="BF40" s="11">
        <v>69</v>
      </c>
      <c r="BG40" s="11">
        <v>84</v>
      </c>
      <c r="BH40" s="11">
        <v>74</v>
      </c>
      <c r="BI40" s="11">
        <v>49</v>
      </c>
      <c r="BJ40" s="11">
        <v>61</v>
      </c>
      <c r="BK40" s="11">
        <v>52</v>
      </c>
      <c r="BL40" s="11">
        <v>25</v>
      </c>
      <c r="BM40" s="12">
        <v>36</v>
      </c>
      <c r="BN40" s="12">
        <v>65</v>
      </c>
      <c r="BO40" s="23">
        <v>50.5</v>
      </c>
      <c r="BP40" s="27">
        <f t="shared" si="102"/>
        <v>1072.5</v>
      </c>
      <c r="BQ40" s="27"/>
      <c r="BR40" s="5">
        <f t="shared" si="103"/>
        <v>89</v>
      </c>
      <c r="BS40" s="5">
        <f t="shared" si="104"/>
        <v>122</v>
      </c>
      <c r="BT40" s="5">
        <f t="shared" si="105"/>
        <v>86</v>
      </c>
      <c r="BU40" s="5">
        <f t="shared" si="106"/>
        <v>102</v>
      </c>
      <c r="BV40" s="5">
        <f t="shared" si="107"/>
        <v>85</v>
      </c>
      <c r="BW40" s="5">
        <f t="shared" si="108"/>
        <v>102</v>
      </c>
      <c r="BX40" s="5">
        <f t="shared" si="109"/>
        <v>105</v>
      </c>
      <c r="BY40" s="5">
        <f t="shared" si="110"/>
        <v>72</v>
      </c>
      <c r="BZ40" s="5">
        <f t="shared" si="111"/>
        <v>74</v>
      </c>
      <c r="CA40" s="5">
        <f t="shared" si="112"/>
        <v>97</v>
      </c>
      <c r="CB40" s="5">
        <f t="shared" si="113"/>
        <v>69</v>
      </c>
      <c r="CC40" s="5">
        <f t="shared" si="114"/>
        <v>97</v>
      </c>
      <c r="CD40" s="5">
        <f t="shared" si="115"/>
        <v>68</v>
      </c>
      <c r="CE40" s="5">
        <f t="shared" si="116"/>
        <v>38</v>
      </c>
      <c r="CF40" s="5">
        <f t="shared" si="117"/>
        <v>52</v>
      </c>
      <c r="CG40" s="5">
        <f t="shared" si="118"/>
        <v>48</v>
      </c>
      <c r="CH40" s="5">
        <f t="shared" si="119"/>
        <v>44</v>
      </c>
      <c r="CI40" s="5">
        <f t="shared" si="120"/>
        <v>39</v>
      </c>
      <c r="CJ40" s="5">
        <f t="shared" si="121"/>
        <v>56.5</v>
      </c>
      <c r="CK40" s="19">
        <f t="shared" si="122"/>
        <v>1445.5</v>
      </c>
      <c r="CL40" s="19"/>
      <c r="CM40" s="5"/>
      <c r="CN40" s="5">
        <f t="shared" si="123"/>
        <v>33</v>
      </c>
      <c r="CO40" s="5">
        <f t="shared" si="124"/>
        <v>-36</v>
      </c>
      <c r="CP40" s="5">
        <f t="shared" si="125"/>
        <v>16</v>
      </c>
      <c r="CQ40" s="5">
        <f t="shared" si="126"/>
        <v>-17</v>
      </c>
      <c r="CR40" s="5">
        <f t="shared" si="127"/>
        <v>17</v>
      </c>
      <c r="CS40" s="5">
        <f t="shared" si="128"/>
        <v>3</v>
      </c>
      <c r="CT40" s="5">
        <f t="shared" si="129"/>
        <v>-33</v>
      </c>
      <c r="CU40" s="5">
        <f t="shared" si="130"/>
        <v>2</v>
      </c>
      <c r="CV40" s="5">
        <f t="shared" si="131"/>
        <v>23</v>
      </c>
      <c r="CW40" s="5">
        <f t="shared" si="132"/>
        <v>-28</v>
      </c>
      <c r="CX40" s="5">
        <f t="shared" si="133"/>
        <v>28</v>
      </c>
      <c r="CY40" s="5">
        <f t="shared" si="134"/>
        <v>-29</v>
      </c>
      <c r="CZ40" s="5">
        <f t="shared" si="135"/>
        <v>-30</v>
      </c>
      <c r="DA40" s="5">
        <f t="shared" si="136"/>
        <v>14</v>
      </c>
      <c r="DB40" s="5">
        <f t="shared" si="137"/>
        <v>-4</v>
      </c>
      <c r="DC40" s="5">
        <f t="shared" si="138"/>
        <v>-4</v>
      </c>
      <c r="DD40" s="5">
        <f t="shared" si="139"/>
        <v>-5</v>
      </c>
      <c r="DE40" s="5">
        <f t="shared" si="140"/>
        <v>17.5</v>
      </c>
      <c r="DF40" s="19"/>
      <c r="DG40" s="19"/>
      <c r="DH40" s="19"/>
      <c r="DI40" s="77"/>
      <c r="DJ40" s="121">
        <v>0.3707865168539326</v>
      </c>
      <c r="DK40" s="121">
        <v>-0.29508196721311475</v>
      </c>
      <c r="DL40" s="121">
        <v>0.18604651162790697</v>
      </c>
      <c r="DM40" s="121">
        <v>-0.16666666666666666</v>
      </c>
      <c r="DN40" s="121">
        <v>0.2</v>
      </c>
      <c r="DO40" s="121">
        <v>2.9411764705882353E-2</v>
      </c>
      <c r="DP40" s="121">
        <v>-0.31428571428571428</v>
      </c>
      <c r="DQ40" s="121">
        <v>2.7777777777777776E-2</v>
      </c>
      <c r="DR40" s="121">
        <v>0.3108108108108108</v>
      </c>
      <c r="DS40" s="121">
        <v>-0.28865979381443296</v>
      </c>
      <c r="DT40" s="121">
        <v>0.40579710144927539</v>
      </c>
      <c r="DU40" s="121">
        <v>-0.29896907216494845</v>
      </c>
      <c r="DV40" s="121">
        <v>-0.44117647058823528</v>
      </c>
      <c r="DW40" s="121">
        <v>0.36842105263157893</v>
      </c>
      <c r="DX40" s="121">
        <v>-7.6923076923076927E-2</v>
      </c>
      <c r="DY40" s="121">
        <v>-8.3333333333333329E-2</v>
      </c>
      <c r="DZ40" s="121">
        <v>-0.11363636363636363</v>
      </c>
      <c r="EA40" s="121"/>
      <c r="EB40" s="24"/>
      <c r="EC40" s="65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  <c r="EO40" s="77"/>
      <c r="EP40" s="77"/>
      <c r="EQ40" s="77"/>
      <c r="ER40" s="77"/>
      <c r="ES40" s="77"/>
      <c r="ET40" s="77"/>
      <c r="EU40" s="77"/>
      <c r="EV40" s="77"/>
      <c r="EW40" s="24"/>
      <c r="EX40" s="27"/>
      <c r="EY40" s="77"/>
      <c r="EZ40" s="77"/>
      <c r="FA40" s="77"/>
      <c r="FB40" s="77"/>
      <c r="FC40" s="77"/>
      <c r="FD40" s="77"/>
      <c r="FE40" s="77"/>
      <c r="FF40" s="77"/>
      <c r="FG40" s="77"/>
      <c r="FH40" s="77"/>
      <c r="FI40" s="77"/>
      <c r="FJ40" s="77"/>
      <c r="FK40" s="77"/>
      <c r="FL40" s="77"/>
      <c r="FM40" s="77"/>
      <c r="FN40" s="77"/>
      <c r="FO40" s="77"/>
      <c r="FP40" s="77"/>
      <c r="FQ40" s="77"/>
      <c r="FR40" s="24"/>
      <c r="FS40" s="24"/>
      <c r="FT40" s="24"/>
      <c r="FU40" s="77"/>
      <c r="FV40" s="77"/>
      <c r="FW40" s="77"/>
      <c r="FX40" s="77"/>
      <c r="FY40" s="77"/>
      <c r="FZ40" s="77"/>
      <c r="GA40" s="77"/>
      <c r="GB40" s="77"/>
      <c r="GC40" s="77"/>
      <c r="GD40" s="77"/>
      <c r="GE40" s="77"/>
      <c r="GF40" s="77"/>
      <c r="GG40" s="77"/>
      <c r="GH40" s="77"/>
      <c r="GI40" s="77"/>
      <c r="GJ40" s="77"/>
      <c r="GK40" s="77"/>
      <c r="GL40" s="77"/>
      <c r="GM40" s="77"/>
      <c r="GN40" s="24"/>
      <c r="GO40" s="24">
        <v>8.7000000000000001E-4</v>
      </c>
      <c r="GP40" s="10">
        <f t="shared" si="141"/>
        <v>7.7429999999999999E-2</v>
      </c>
      <c r="GQ40" s="10">
        <f t="shared" si="142"/>
        <v>0.10614</v>
      </c>
      <c r="GR40" s="10">
        <f t="shared" si="143"/>
        <v>7.4819999999999998E-2</v>
      </c>
      <c r="GS40" s="10">
        <f t="shared" si="144"/>
        <v>8.8739999999999999E-2</v>
      </c>
      <c r="GT40" s="10">
        <f t="shared" si="145"/>
        <v>7.3950000000000002E-2</v>
      </c>
      <c r="GU40" s="10">
        <f t="shared" si="146"/>
        <v>8.8739999999999999E-2</v>
      </c>
      <c r="GV40" s="10">
        <f t="shared" si="147"/>
        <v>9.1350000000000001E-2</v>
      </c>
      <c r="GW40" s="10">
        <f t="shared" si="148"/>
        <v>6.2640000000000001E-2</v>
      </c>
      <c r="GX40" s="10">
        <f t="shared" si="149"/>
        <v>6.4380000000000007E-2</v>
      </c>
      <c r="GY40" s="10">
        <f t="shared" si="150"/>
        <v>8.4390000000000007E-2</v>
      </c>
      <c r="GZ40" s="10">
        <f t="shared" si="151"/>
        <v>6.003E-2</v>
      </c>
      <c r="HA40" s="10">
        <f t="shared" si="152"/>
        <v>8.4390000000000007E-2</v>
      </c>
      <c r="HB40" s="10">
        <f t="shared" si="153"/>
        <v>5.9159999999999997E-2</v>
      </c>
      <c r="HC40" s="10">
        <f t="shared" si="154"/>
        <v>3.3059999999999999E-2</v>
      </c>
      <c r="HD40" s="10">
        <f t="shared" si="155"/>
        <v>4.5240000000000002E-2</v>
      </c>
      <c r="HE40" s="10">
        <f t="shared" si="156"/>
        <v>4.1759999999999999E-2</v>
      </c>
      <c r="HF40" s="10">
        <f t="shared" si="157"/>
        <v>3.8280000000000002E-2</v>
      </c>
      <c r="HG40" s="10">
        <f t="shared" si="158"/>
        <v>3.3930000000000002E-2</v>
      </c>
      <c r="HH40" s="10">
        <f t="shared" si="159"/>
        <v>4.9154999999999997E-2</v>
      </c>
      <c r="HI40" s="19">
        <f t="shared" si="160"/>
        <v>1.257585</v>
      </c>
      <c r="HJ40" s="115"/>
      <c r="HK40" s="115"/>
      <c r="HL40" s="115"/>
      <c r="HM40" s="115"/>
      <c r="HN40" s="115"/>
      <c r="HO40" s="115"/>
      <c r="HP40" s="115"/>
      <c r="HQ40" s="115"/>
      <c r="HR40" s="115"/>
      <c r="HS40" s="115"/>
      <c r="HT40" s="115"/>
      <c r="HU40" s="115"/>
      <c r="HV40" s="115"/>
      <c r="HW40" s="115"/>
      <c r="HX40" s="115"/>
      <c r="HY40" s="115"/>
      <c r="HZ40" s="115"/>
      <c r="IA40" s="115"/>
      <c r="IB40" s="115"/>
      <c r="IC40" s="22">
        <f t="shared" si="161"/>
        <v>8.7000000000000001E-4</v>
      </c>
      <c r="ID40" s="22"/>
      <c r="IE40" s="24">
        <f t="shared" si="80"/>
        <v>4.3209122306736856E-9</v>
      </c>
      <c r="IF40" s="24">
        <f t="shared" si="81"/>
        <v>1.1054652441484624E-7</v>
      </c>
    </row>
    <row r="41" spans="1:240" x14ac:dyDescent="0.25">
      <c r="A41" s="163">
        <v>39</v>
      </c>
      <c r="B41" s="43"/>
      <c r="C41" s="43" t="s">
        <v>283</v>
      </c>
      <c r="D41" s="43" t="s">
        <v>184</v>
      </c>
      <c r="E41" s="82">
        <v>107</v>
      </c>
      <c r="F41" s="52" t="s">
        <v>4</v>
      </c>
      <c r="G41" s="17">
        <v>55</v>
      </c>
      <c r="H41" s="12">
        <v>65</v>
      </c>
      <c r="I41" s="12">
        <v>75</v>
      </c>
      <c r="J41" s="12">
        <v>73</v>
      </c>
      <c r="K41" s="12">
        <v>83</v>
      </c>
      <c r="L41" s="12">
        <v>85</v>
      </c>
      <c r="M41" s="12">
        <v>123</v>
      </c>
      <c r="N41" s="12">
        <v>171</v>
      </c>
      <c r="O41" s="12">
        <v>201</v>
      </c>
      <c r="P41" s="11">
        <v>231</v>
      </c>
      <c r="Q41" s="11">
        <v>263</v>
      </c>
      <c r="R41" s="12">
        <v>314</v>
      </c>
      <c r="S41" s="11">
        <v>344</v>
      </c>
      <c r="T41" s="11">
        <v>358</v>
      </c>
      <c r="U41" s="11">
        <v>367</v>
      </c>
      <c r="V41" s="98">
        <v>410</v>
      </c>
      <c r="W41" s="98">
        <v>451</v>
      </c>
      <c r="X41" s="98">
        <v>474</v>
      </c>
      <c r="Y41" s="98">
        <v>497</v>
      </c>
      <c r="Z41" s="98">
        <v>503</v>
      </c>
      <c r="AA41" s="65"/>
      <c r="AB41" s="70">
        <f t="shared" si="82"/>
        <v>10</v>
      </c>
      <c r="AC41" s="12">
        <f t="shared" si="83"/>
        <v>10</v>
      </c>
      <c r="AD41" s="12">
        <f t="shared" si="84"/>
        <v>-2</v>
      </c>
      <c r="AE41" s="12">
        <f t="shared" si="85"/>
        <v>10</v>
      </c>
      <c r="AF41" s="12">
        <f t="shared" si="86"/>
        <v>2</v>
      </c>
      <c r="AG41" s="12">
        <f t="shared" si="87"/>
        <v>38</v>
      </c>
      <c r="AH41" s="12">
        <f t="shared" si="88"/>
        <v>48</v>
      </c>
      <c r="AI41" s="12">
        <f t="shared" si="89"/>
        <v>30</v>
      </c>
      <c r="AJ41" s="12">
        <f t="shared" si="90"/>
        <v>30</v>
      </c>
      <c r="AK41" s="12">
        <f t="shared" si="91"/>
        <v>32</v>
      </c>
      <c r="AL41" s="12">
        <f t="shared" si="92"/>
        <v>51</v>
      </c>
      <c r="AM41" s="12">
        <f t="shared" si="93"/>
        <v>30</v>
      </c>
      <c r="AN41" s="12">
        <f t="shared" si="94"/>
        <v>14</v>
      </c>
      <c r="AO41" s="12">
        <f t="shared" si="95"/>
        <v>9</v>
      </c>
      <c r="AP41" s="12">
        <f t="shared" si="96"/>
        <v>43</v>
      </c>
      <c r="AQ41" s="12">
        <f t="shared" si="97"/>
        <v>41</v>
      </c>
      <c r="AR41" s="12">
        <f t="shared" si="98"/>
        <v>23</v>
      </c>
      <c r="AS41" s="12">
        <f t="shared" si="99"/>
        <v>23</v>
      </c>
      <c r="AT41" s="12">
        <f t="shared" si="100"/>
        <v>6</v>
      </c>
      <c r="AU41" s="79">
        <f t="shared" si="101"/>
        <v>448</v>
      </c>
      <c r="AV41" s="63"/>
      <c r="AW41" s="17">
        <v>1</v>
      </c>
      <c r="AX41" s="12">
        <v>0</v>
      </c>
      <c r="AY41" s="12">
        <v>2</v>
      </c>
      <c r="AZ41" s="12">
        <v>1</v>
      </c>
      <c r="BA41" s="12">
        <v>5</v>
      </c>
      <c r="BB41" s="12">
        <v>0</v>
      </c>
      <c r="BC41" s="12">
        <v>1</v>
      </c>
      <c r="BD41" s="12">
        <v>0</v>
      </c>
      <c r="BE41" s="12">
        <v>1</v>
      </c>
      <c r="BF41" s="11">
        <v>3</v>
      </c>
      <c r="BG41" s="11">
        <v>0</v>
      </c>
      <c r="BH41" s="11">
        <v>2</v>
      </c>
      <c r="BI41" s="11">
        <v>1</v>
      </c>
      <c r="BJ41" s="11">
        <v>2</v>
      </c>
      <c r="BK41" s="11">
        <v>5</v>
      </c>
      <c r="BL41" s="11"/>
      <c r="BM41" s="12">
        <v>2</v>
      </c>
      <c r="BN41" s="12">
        <v>4</v>
      </c>
      <c r="BO41" s="23">
        <v>3</v>
      </c>
      <c r="BP41" s="19">
        <f t="shared" si="102"/>
        <v>33</v>
      </c>
      <c r="BQ41" s="19"/>
      <c r="BR41" s="5">
        <f t="shared" si="103"/>
        <v>11</v>
      </c>
      <c r="BS41" s="5">
        <f t="shared" si="104"/>
        <v>10</v>
      </c>
      <c r="BT41" s="5">
        <f t="shared" si="105"/>
        <v>0</v>
      </c>
      <c r="BU41" s="5">
        <f t="shared" si="106"/>
        <v>11</v>
      </c>
      <c r="BV41" s="5">
        <f t="shared" si="107"/>
        <v>7</v>
      </c>
      <c r="BW41" s="5">
        <f t="shared" si="108"/>
        <v>38</v>
      </c>
      <c r="BX41" s="5">
        <f t="shared" si="109"/>
        <v>49</v>
      </c>
      <c r="BY41" s="5">
        <f t="shared" si="110"/>
        <v>30</v>
      </c>
      <c r="BZ41" s="5">
        <f t="shared" si="111"/>
        <v>31</v>
      </c>
      <c r="CA41" s="5">
        <f t="shared" si="112"/>
        <v>35</v>
      </c>
      <c r="CB41" s="5">
        <f t="shared" si="113"/>
        <v>51</v>
      </c>
      <c r="CC41" s="5">
        <f t="shared" si="114"/>
        <v>32</v>
      </c>
      <c r="CD41" s="5">
        <f t="shared" si="115"/>
        <v>15</v>
      </c>
      <c r="CE41" s="5">
        <f t="shared" si="116"/>
        <v>11</v>
      </c>
      <c r="CF41" s="5">
        <f t="shared" si="117"/>
        <v>48</v>
      </c>
      <c r="CG41" s="5">
        <f t="shared" si="118"/>
        <v>41</v>
      </c>
      <c r="CH41" s="5">
        <f t="shared" si="119"/>
        <v>25</v>
      </c>
      <c r="CI41" s="5">
        <f t="shared" si="120"/>
        <v>27</v>
      </c>
      <c r="CJ41" s="5">
        <f t="shared" si="121"/>
        <v>9</v>
      </c>
      <c r="CK41" s="19">
        <f t="shared" si="122"/>
        <v>481</v>
      </c>
      <c r="CL41" s="19"/>
      <c r="CM41" s="5"/>
      <c r="CN41" s="5">
        <f t="shared" si="123"/>
        <v>-1</v>
      </c>
      <c r="CO41" s="5">
        <f t="shared" si="124"/>
        <v>-10</v>
      </c>
      <c r="CP41" s="5">
        <f t="shared" si="125"/>
        <v>11</v>
      </c>
      <c r="CQ41" s="5">
        <f t="shared" si="126"/>
        <v>-4</v>
      </c>
      <c r="CR41" s="5">
        <f t="shared" si="127"/>
        <v>31</v>
      </c>
      <c r="CS41" s="5">
        <f t="shared" si="128"/>
        <v>11</v>
      </c>
      <c r="CT41" s="5">
        <f t="shared" si="129"/>
        <v>-19</v>
      </c>
      <c r="CU41" s="5">
        <f t="shared" si="130"/>
        <v>1</v>
      </c>
      <c r="CV41" s="5">
        <f t="shared" si="131"/>
        <v>4</v>
      </c>
      <c r="CW41" s="5">
        <f t="shared" si="132"/>
        <v>16</v>
      </c>
      <c r="CX41" s="5">
        <f t="shared" si="133"/>
        <v>-19</v>
      </c>
      <c r="CY41" s="5">
        <f t="shared" si="134"/>
        <v>-17</v>
      </c>
      <c r="CZ41" s="5">
        <f t="shared" si="135"/>
        <v>-4</v>
      </c>
      <c r="DA41" s="5">
        <f t="shared" si="136"/>
        <v>37</v>
      </c>
      <c r="DB41" s="5">
        <f t="shared" si="137"/>
        <v>-7</v>
      </c>
      <c r="DC41" s="5">
        <f t="shared" si="138"/>
        <v>-16</v>
      </c>
      <c r="DD41" s="5">
        <f t="shared" si="139"/>
        <v>2</v>
      </c>
      <c r="DE41" s="5">
        <f t="shared" si="140"/>
        <v>-18</v>
      </c>
      <c r="DF41" s="19"/>
      <c r="DG41" s="19"/>
      <c r="DH41" s="19"/>
      <c r="DI41" s="77"/>
      <c r="DJ41" s="121">
        <v>-9.0909090909090912E-2</v>
      </c>
      <c r="DK41" s="121">
        <v>-1</v>
      </c>
      <c r="DL41" s="121" t="e">
        <v>#DIV/0!</v>
      </c>
      <c r="DM41" s="121">
        <v>-0.36363636363636365</v>
      </c>
      <c r="DN41" s="121">
        <v>4.4285714285714288</v>
      </c>
      <c r="DO41" s="121">
        <v>0.28947368421052633</v>
      </c>
      <c r="DP41" s="121">
        <v>-0.38775510204081631</v>
      </c>
      <c r="DQ41" s="121">
        <v>3.3333333333333333E-2</v>
      </c>
      <c r="DR41" s="121">
        <v>0.12903225806451613</v>
      </c>
      <c r="DS41" s="121">
        <v>0.45714285714285713</v>
      </c>
      <c r="DT41" s="121">
        <v>-0.37254901960784315</v>
      </c>
      <c r="DU41" s="121">
        <v>-0.53125</v>
      </c>
      <c r="DV41" s="121">
        <v>-0.26666666666666666</v>
      </c>
      <c r="DW41" s="121">
        <v>3.3636363636363638</v>
      </c>
      <c r="DX41" s="121">
        <v>-0.14583333333333334</v>
      </c>
      <c r="DY41" s="121">
        <v>-0.3902439024390244</v>
      </c>
      <c r="DZ41" s="121">
        <v>0.08</v>
      </c>
      <c r="EA41" s="121"/>
      <c r="EB41" s="24"/>
      <c r="EC41" s="63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  <c r="EO41" s="77"/>
      <c r="EP41" s="77"/>
      <c r="EQ41" s="77"/>
      <c r="ER41" s="77"/>
      <c r="ES41" s="77"/>
      <c r="ET41" s="77"/>
      <c r="EU41" s="77"/>
      <c r="EV41" s="77"/>
      <c r="EW41" s="24"/>
      <c r="EX41" s="19"/>
      <c r="EY41" s="77"/>
      <c r="EZ41" s="77"/>
      <c r="FA41" s="77"/>
      <c r="FB41" s="77"/>
      <c r="FC41" s="77"/>
      <c r="FD41" s="77"/>
      <c r="FE41" s="77"/>
      <c r="FF41" s="77"/>
      <c r="FG41" s="77"/>
      <c r="FH41" s="77"/>
      <c r="FI41" s="77"/>
      <c r="FJ41" s="77"/>
      <c r="FK41" s="77"/>
      <c r="FL41" s="77"/>
      <c r="FM41" s="77"/>
      <c r="FN41" s="77"/>
      <c r="FO41" s="77"/>
      <c r="FP41" s="77"/>
      <c r="FQ41" s="77"/>
      <c r="FR41" s="24"/>
      <c r="FS41" s="24"/>
      <c r="FT41" s="24"/>
      <c r="FU41" s="77"/>
      <c r="FV41" s="77"/>
      <c r="FW41" s="77"/>
      <c r="FX41" s="77"/>
      <c r="FY41" s="77"/>
      <c r="FZ41" s="77"/>
      <c r="GA41" s="77"/>
      <c r="GB41" s="77"/>
      <c r="GC41" s="77"/>
      <c r="GD41" s="77"/>
      <c r="GE41" s="77"/>
      <c r="GF41" s="77"/>
      <c r="GG41" s="77"/>
      <c r="GH41" s="77"/>
      <c r="GI41" s="77"/>
      <c r="GJ41" s="77"/>
      <c r="GK41" s="77"/>
      <c r="GL41" s="77"/>
      <c r="GM41" s="77"/>
      <c r="GN41" s="24"/>
      <c r="GO41" s="24">
        <v>0</v>
      </c>
      <c r="GP41" s="10">
        <f t="shared" si="141"/>
        <v>0</v>
      </c>
      <c r="GQ41" s="10">
        <f t="shared" si="142"/>
        <v>0</v>
      </c>
      <c r="GR41" s="10">
        <f t="shared" si="143"/>
        <v>0</v>
      </c>
      <c r="GS41" s="10">
        <f t="shared" si="144"/>
        <v>0</v>
      </c>
      <c r="GT41" s="10">
        <f t="shared" si="145"/>
        <v>0</v>
      </c>
      <c r="GU41" s="10">
        <f t="shared" si="146"/>
        <v>0</v>
      </c>
      <c r="GV41" s="10">
        <f t="shared" si="147"/>
        <v>0</v>
      </c>
      <c r="GW41" s="10">
        <f t="shared" si="148"/>
        <v>0</v>
      </c>
      <c r="GX41" s="10">
        <f t="shared" si="149"/>
        <v>0</v>
      </c>
      <c r="GY41" s="10">
        <f t="shared" si="150"/>
        <v>0</v>
      </c>
      <c r="GZ41" s="10">
        <f t="shared" si="151"/>
        <v>0</v>
      </c>
      <c r="HA41" s="10">
        <f t="shared" si="152"/>
        <v>0</v>
      </c>
      <c r="HB41" s="10">
        <f t="shared" si="153"/>
        <v>0</v>
      </c>
      <c r="HC41" s="10">
        <f t="shared" si="154"/>
        <v>0</v>
      </c>
      <c r="HD41" s="10">
        <f t="shared" si="155"/>
        <v>0</v>
      </c>
      <c r="HE41" s="10">
        <f t="shared" si="156"/>
        <v>0</v>
      </c>
      <c r="HF41" s="10">
        <f t="shared" si="157"/>
        <v>0</v>
      </c>
      <c r="HG41" s="10">
        <f t="shared" si="158"/>
        <v>0</v>
      </c>
      <c r="HH41" s="10">
        <f t="shared" si="159"/>
        <v>0</v>
      </c>
      <c r="HI41" s="19">
        <f t="shared" si="160"/>
        <v>0</v>
      </c>
      <c r="HJ41" s="115"/>
      <c r="HK41" s="115"/>
      <c r="HL41" s="115"/>
      <c r="HM41" s="115"/>
      <c r="HN41" s="115"/>
      <c r="HO41" s="115"/>
      <c r="HP41" s="115"/>
      <c r="HQ41" s="115"/>
      <c r="HR41" s="115"/>
      <c r="HS41" s="115"/>
      <c r="HT41" s="115"/>
      <c r="HU41" s="115"/>
      <c r="HV41" s="115"/>
      <c r="HW41" s="115"/>
      <c r="HX41" s="115"/>
      <c r="HY41" s="115"/>
      <c r="HZ41" s="115"/>
      <c r="IA41" s="115"/>
      <c r="IB41" s="115"/>
      <c r="IC41" s="22">
        <f t="shared" si="161"/>
        <v>0</v>
      </c>
      <c r="ID41" s="22"/>
      <c r="IE41" s="24">
        <f t="shared" si="80"/>
        <v>0</v>
      </c>
      <c r="IF41" s="24">
        <f t="shared" si="81"/>
        <v>0</v>
      </c>
    </row>
    <row r="42" spans="1:240" x14ac:dyDescent="0.25">
      <c r="A42" s="163">
        <v>40</v>
      </c>
      <c r="B42" s="43"/>
      <c r="C42" s="43" t="s">
        <v>283</v>
      </c>
      <c r="D42" s="43" t="s">
        <v>184</v>
      </c>
      <c r="E42" s="82">
        <v>108</v>
      </c>
      <c r="F42" s="52" t="s">
        <v>5</v>
      </c>
      <c r="G42" s="17">
        <v>3300</v>
      </c>
      <c r="H42" s="12">
        <v>3240</v>
      </c>
      <c r="I42" s="12">
        <v>3274</v>
      </c>
      <c r="J42" s="12">
        <v>3353</v>
      </c>
      <c r="K42" s="12">
        <v>3370</v>
      </c>
      <c r="L42" s="12">
        <v>3394</v>
      </c>
      <c r="M42" s="12">
        <v>3275</v>
      </c>
      <c r="N42" s="12">
        <v>3279</v>
      </c>
      <c r="O42" s="12">
        <v>3171</v>
      </c>
      <c r="P42" s="11">
        <v>3160</v>
      </c>
      <c r="Q42" s="11">
        <v>3101</v>
      </c>
      <c r="R42" s="12">
        <v>3007</v>
      </c>
      <c r="S42" s="11">
        <v>2927</v>
      </c>
      <c r="T42" s="11">
        <v>2899</v>
      </c>
      <c r="U42" s="11">
        <v>2861</v>
      </c>
      <c r="V42" s="98">
        <v>2786</v>
      </c>
      <c r="W42" s="98">
        <v>2774</v>
      </c>
      <c r="X42" s="98">
        <v>2749</v>
      </c>
      <c r="Y42" s="98">
        <v>2792</v>
      </c>
      <c r="Z42" s="98">
        <v>2751</v>
      </c>
      <c r="AA42" s="65"/>
      <c r="AB42" s="70">
        <f t="shared" si="82"/>
        <v>-60</v>
      </c>
      <c r="AC42" s="12">
        <f t="shared" si="83"/>
        <v>34</v>
      </c>
      <c r="AD42" s="12">
        <f t="shared" si="84"/>
        <v>79</v>
      </c>
      <c r="AE42" s="12">
        <f t="shared" si="85"/>
        <v>17</v>
      </c>
      <c r="AF42" s="12">
        <f t="shared" si="86"/>
        <v>24</v>
      </c>
      <c r="AG42" s="12">
        <f t="shared" si="87"/>
        <v>-119</v>
      </c>
      <c r="AH42" s="12">
        <f t="shared" si="88"/>
        <v>4</v>
      </c>
      <c r="AI42" s="12">
        <f t="shared" si="89"/>
        <v>-108</v>
      </c>
      <c r="AJ42" s="12">
        <f t="shared" si="90"/>
        <v>-11</v>
      </c>
      <c r="AK42" s="12">
        <f t="shared" si="91"/>
        <v>-59</v>
      </c>
      <c r="AL42" s="12">
        <f t="shared" si="92"/>
        <v>-94</v>
      </c>
      <c r="AM42" s="12">
        <f t="shared" si="93"/>
        <v>-80</v>
      </c>
      <c r="AN42" s="12">
        <f t="shared" si="94"/>
        <v>-28</v>
      </c>
      <c r="AO42" s="12">
        <f t="shared" si="95"/>
        <v>-38</v>
      </c>
      <c r="AP42" s="12">
        <f t="shared" si="96"/>
        <v>-75</v>
      </c>
      <c r="AQ42" s="12">
        <f t="shared" si="97"/>
        <v>-12</v>
      </c>
      <c r="AR42" s="12">
        <f t="shared" si="98"/>
        <v>-25</v>
      </c>
      <c r="AS42" s="12">
        <f t="shared" si="99"/>
        <v>43</v>
      </c>
      <c r="AT42" s="12">
        <f t="shared" si="100"/>
        <v>-41</v>
      </c>
      <c r="AU42" s="79">
        <f t="shared" si="101"/>
        <v>-549</v>
      </c>
      <c r="AV42" s="63"/>
      <c r="AW42" s="17">
        <v>1</v>
      </c>
      <c r="AX42" s="12">
        <v>2</v>
      </c>
      <c r="AY42" s="12">
        <v>5</v>
      </c>
      <c r="AZ42" s="12">
        <v>6</v>
      </c>
      <c r="BA42" s="12">
        <v>4</v>
      </c>
      <c r="BB42" s="12">
        <v>4</v>
      </c>
      <c r="BC42" s="12">
        <v>9</v>
      </c>
      <c r="BD42" s="12">
        <v>1</v>
      </c>
      <c r="BE42" s="12">
        <v>4</v>
      </c>
      <c r="BF42" s="11">
        <v>4</v>
      </c>
      <c r="BG42" s="11">
        <v>5</v>
      </c>
      <c r="BH42" s="11">
        <v>4</v>
      </c>
      <c r="BI42" s="11">
        <v>3</v>
      </c>
      <c r="BJ42" s="11">
        <v>8</v>
      </c>
      <c r="BK42" s="11">
        <v>16</v>
      </c>
      <c r="BL42" s="11">
        <v>3</v>
      </c>
      <c r="BM42" s="11">
        <v>6</v>
      </c>
      <c r="BN42" s="11">
        <v>11</v>
      </c>
      <c r="BO42" s="8">
        <v>8.5</v>
      </c>
      <c r="BP42" s="19">
        <f t="shared" si="102"/>
        <v>104.5</v>
      </c>
      <c r="BQ42" s="27"/>
      <c r="BR42" s="5">
        <f t="shared" si="103"/>
        <v>-59</v>
      </c>
      <c r="BS42" s="5">
        <f t="shared" si="104"/>
        <v>36</v>
      </c>
      <c r="BT42" s="5">
        <f t="shared" si="105"/>
        <v>84</v>
      </c>
      <c r="BU42" s="5">
        <f t="shared" si="106"/>
        <v>23</v>
      </c>
      <c r="BV42" s="5">
        <f t="shared" si="107"/>
        <v>28</v>
      </c>
      <c r="BW42" s="5">
        <f t="shared" si="108"/>
        <v>-115</v>
      </c>
      <c r="BX42" s="5">
        <f t="shared" si="109"/>
        <v>13</v>
      </c>
      <c r="BY42" s="5">
        <f t="shared" si="110"/>
        <v>-107</v>
      </c>
      <c r="BZ42" s="5">
        <f t="shared" si="111"/>
        <v>-7</v>
      </c>
      <c r="CA42" s="5">
        <f t="shared" si="112"/>
        <v>-55</v>
      </c>
      <c r="CB42" s="5">
        <f t="shared" si="113"/>
        <v>-89</v>
      </c>
      <c r="CC42" s="5">
        <f t="shared" si="114"/>
        <v>-76</v>
      </c>
      <c r="CD42" s="5">
        <f t="shared" si="115"/>
        <v>-25</v>
      </c>
      <c r="CE42" s="5">
        <f t="shared" si="116"/>
        <v>-30</v>
      </c>
      <c r="CF42" s="5">
        <f t="shared" si="117"/>
        <v>-59</v>
      </c>
      <c r="CG42" s="5">
        <f t="shared" si="118"/>
        <v>-9</v>
      </c>
      <c r="CH42" s="5">
        <f t="shared" si="119"/>
        <v>-19</v>
      </c>
      <c r="CI42" s="5">
        <f t="shared" si="120"/>
        <v>54</v>
      </c>
      <c r="CJ42" s="5">
        <f t="shared" si="121"/>
        <v>-32.5</v>
      </c>
      <c r="CK42" s="19">
        <f t="shared" si="122"/>
        <v>-444.5</v>
      </c>
      <c r="CL42" s="19"/>
      <c r="CM42" s="5"/>
      <c r="CN42" s="5">
        <f t="shared" si="123"/>
        <v>95</v>
      </c>
      <c r="CO42" s="5">
        <f t="shared" si="124"/>
        <v>48</v>
      </c>
      <c r="CP42" s="5">
        <f t="shared" si="125"/>
        <v>-61</v>
      </c>
      <c r="CQ42" s="5">
        <f t="shared" si="126"/>
        <v>5</v>
      </c>
      <c r="CR42" s="5">
        <f t="shared" si="127"/>
        <v>-143</v>
      </c>
      <c r="CS42" s="5">
        <f t="shared" si="128"/>
        <v>128</v>
      </c>
      <c r="CT42" s="5">
        <f t="shared" si="129"/>
        <v>-120</v>
      </c>
      <c r="CU42" s="5">
        <f t="shared" si="130"/>
        <v>100</v>
      </c>
      <c r="CV42" s="5">
        <f t="shared" si="131"/>
        <v>-48</v>
      </c>
      <c r="CW42" s="5">
        <f t="shared" si="132"/>
        <v>-34</v>
      </c>
      <c r="CX42" s="5">
        <f t="shared" si="133"/>
        <v>13</v>
      </c>
      <c r="CY42" s="5">
        <f t="shared" si="134"/>
        <v>51</v>
      </c>
      <c r="CZ42" s="5">
        <f t="shared" si="135"/>
        <v>-5</v>
      </c>
      <c r="DA42" s="5">
        <f t="shared" si="136"/>
        <v>-29</v>
      </c>
      <c r="DB42" s="5">
        <f t="shared" si="137"/>
        <v>50</v>
      </c>
      <c r="DC42" s="5">
        <f t="shared" si="138"/>
        <v>-10</v>
      </c>
      <c r="DD42" s="5">
        <f t="shared" si="139"/>
        <v>73</v>
      </c>
      <c r="DE42" s="5">
        <f t="shared" si="140"/>
        <v>-86.5</v>
      </c>
      <c r="DF42" s="19"/>
      <c r="DG42" s="19"/>
      <c r="DH42" s="19"/>
      <c r="DI42" s="77"/>
      <c r="DJ42" s="121">
        <v>-1.6101694915254237</v>
      </c>
      <c r="DK42" s="121">
        <v>1.3333333333333333</v>
      </c>
      <c r="DL42" s="121">
        <v>-0.72619047619047616</v>
      </c>
      <c r="DM42" s="121">
        <v>0.21739130434782608</v>
      </c>
      <c r="DN42" s="121">
        <v>-5.1071428571428568</v>
      </c>
      <c r="DO42" s="121">
        <v>-1.1130434782608696</v>
      </c>
      <c r="DP42" s="121">
        <v>-9.2307692307692299</v>
      </c>
      <c r="DQ42" s="121">
        <v>-0.93457943925233644</v>
      </c>
      <c r="DR42" s="121">
        <v>6.8571428571428568</v>
      </c>
      <c r="DS42" s="121">
        <v>0.61818181818181817</v>
      </c>
      <c r="DT42" s="121">
        <v>-0.14606741573033707</v>
      </c>
      <c r="DU42" s="121">
        <v>-0.67105263157894735</v>
      </c>
      <c r="DV42" s="121">
        <v>0.2</v>
      </c>
      <c r="DW42" s="121">
        <v>0.96666666666666667</v>
      </c>
      <c r="DX42" s="121">
        <v>-0.84745762711864403</v>
      </c>
      <c r="DY42" s="121">
        <v>1.1111111111111112</v>
      </c>
      <c r="DZ42" s="121">
        <v>-3.8421052631578947</v>
      </c>
      <c r="EA42" s="121"/>
      <c r="EB42" s="24"/>
      <c r="EC42" s="65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  <c r="EO42" s="77"/>
      <c r="EP42" s="77"/>
      <c r="EQ42" s="77"/>
      <c r="ER42" s="77"/>
      <c r="ES42" s="77"/>
      <c r="ET42" s="77"/>
      <c r="EU42" s="77"/>
      <c r="EV42" s="77"/>
      <c r="EW42" s="24"/>
      <c r="EX42" s="27"/>
      <c r="EY42" s="77"/>
      <c r="EZ42" s="77"/>
      <c r="FA42" s="77"/>
      <c r="FB42" s="77"/>
      <c r="FC42" s="77"/>
      <c r="FD42" s="77"/>
      <c r="FE42" s="77"/>
      <c r="FF42" s="77"/>
      <c r="FG42" s="77"/>
      <c r="FH42" s="77"/>
      <c r="FI42" s="77"/>
      <c r="FJ42" s="77"/>
      <c r="FK42" s="77"/>
      <c r="FL42" s="77"/>
      <c r="FM42" s="77"/>
      <c r="FN42" s="77"/>
      <c r="FO42" s="77"/>
      <c r="FP42" s="77"/>
      <c r="FQ42" s="77"/>
      <c r="FR42" s="24"/>
      <c r="FS42" s="24"/>
      <c r="FT42" s="24"/>
      <c r="FU42" s="77"/>
      <c r="FV42" s="77"/>
      <c r="FW42" s="77"/>
      <c r="FX42" s="77"/>
      <c r="FY42" s="77"/>
      <c r="FZ42" s="77"/>
      <c r="GA42" s="77"/>
      <c r="GB42" s="77"/>
      <c r="GC42" s="77"/>
      <c r="GD42" s="77"/>
      <c r="GE42" s="77"/>
      <c r="GF42" s="77"/>
      <c r="GG42" s="77"/>
      <c r="GH42" s="77"/>
      <c r="GI42" s="77"/>
      <c r="GJ42" s="77"/>
      <c r="GK42" s="77"/>
      <c r="GL42" s="77"/>
      <c r="GM42" s="77"/>
      <c r="GN42" s="24"/>
      <c r="GO42" s="24">
        <v>3.5669999999999994E-3</v>
      </c>
      <c r="GP42" s="10">
        <f t="shared" si="141"/>
        <v>-0.21045299999999997</v>
      </c>
      <c r="GQ42" s="10">
        <f t="shared" si="142"/>
        <v>0.12841199999999997</v>
      </c>
      <c r="GR42" s="10">
        <f t="shared" si="143"/>
        <v>0.29962799999999995</v>
      </c>
      <c r="GS42" s="10">
        <f t="shared" si="144"/>
        <v>8.2040999999999989E-2</v>
      </c>
      <c r="GT42" s="10">
        <f t="shared" si="145"/>
        <v>9.9875999999999979E-2</v>
      </c>
      <c r="GU42" s="10">
        <f t="shared" si="146"/>
        <v>-0.41020499999999993</v>
      </c>
      <c r="GV42" s="10">
        <f t="shared" si="147"/>
        <v>4.6370999999999996E-2</v>
      </c>
      <c r="GW42" s="10">
        <f t="shared" si="148"/>
        <v>-0.38166899999999992</v>
      </c>
      <c r="GX42" s="10">
        <f t="shared" si="149"/>
        <v>-2.4968999999999995E-2</v>
      </c>
      <c r="GY42" s="10">
        <f t="shared" si="150"/>
        <v>-0.19618499999999997</v>
      </c>
      <c r="GZ42" s="10">
        <f t="shared" si="151"/>
        <v>-0.31746299999999994</v>
      </c>
      <c r="HA42" s="10">
        <f t="shared" si="152"/>
        <v>-0.27109199999999994</v>
      </c>
      <c r="HB42" s="10">
        <f t="shared" si="153"/>
        <v>-8.917499999999999E-2</v>
      </c>
      <c r="HC42" s="10">
        <f t="shared" si="154"/>
        <v>-0.10700999999999998</v>
      </c>
      <c r="HD42" s="10">
        <f t="shared" si="155"/>
        <v>-0.21045299999999997</v>
      </c>
      <c r="HE42" s="10">
        <f t="shared" si="156"/>
        <v>-3.2102999999999993E-2</v>
      </c>
      <c r="HF42" s="10">
        <f t="shared" si="157"/>
        <v>-6.7772999999999986E-2</v>
      </c>
      <c r="HG42" s="10">
        <f t="shared" si="158"/>
        <v>0.19261799999999996</v>
      </c>
      <c r="HH42" s="10">
        <f t="shared" si="159"/>
        <v>-0.11592749999999998</v>
      </c>
      <c r="HI42" s="19">
        <f t="shared" si="160"/>
        <v>-1.5855314999999996</v>
      </c>
      <c r="HJ42" s="115"/>
      <c r="HK42" s="115"/>
      <c r="HL42" s="115"/>
      <c r="HM42" s="115"/>
      <c r="HN42" s="115"/>
      <c r="HO42" s="115"/>
      <c r="HP42" s="115"/>
      <c r="HQ42" s="115"/>
      <c r="HR42" s="115"/>
      <c r="HS42" s="115"/>
      <c r="HT42" s="115"/>
      <c r="HU42" s="115"/>
      <c r="HV42" s="115"/>
      <c r="HW42" s="115"/>
      <c r="HX42" s="115"/>
      <c r="HY42" s="115"/>
      <c r="HZ42" s="115"/>
      <c r="IA42" s="115"/>
      <c r="IB42" s="115"/>
      <c r="IC42" s="22">
        <f t="shared" si="161"/>
        <v>3.5669999999999994E-3</v>
      </c>
      <c r="ID42" s="22"/>
      <c r="IE42" s="24">
        <f t="shared" si="80"/>
        <v>-1.0190469995349887E-8</v>
      </c>
      <c r="IF42" s="24">
        <f t="shared" si="81"/>
        <v>-1.3937427424409306E-7</v>
      </c>
    </row>
    <row r="43" spans="1:240" x14ac:dyDescent="0.25">
      <c r="A43" s="163">
        <v>41</v>
      </c>
      <c r="B43" s="49"/>
      <c r="C43" s="49" t="s">
        <v>282</v>
      </c>
      <c r="D43" s="49" t="s">
        <v>186</v>
      </c>
      <c r="E43" s="82">
        <v>345</v>
      </c>
      <c r="F43" s="52" t="s">
        <v>70</v>
      </c>
      <c r="G43" s="17">
        <v>17</v>
      </c>
      <c r="H43" s="12">
        <v>31</v>
      </c>
      <c r="I43" s="12">
        <v>26</v>
      </c>
      <c r="J43" s="12">
        <v>49</v>
      </c>
      <c r="K43" s="12">
        <v>65</v>
      </c>
      <c r="L43" s="12">
        <v>102</v>
      </c>
      <c r="M43" s="12">
        <v>150</v>
      </c>
      <c r="N43" s="12">
        <v>249</v>
      </c>
      <c r="O43" s="12">
        <v>312</v>
      </c>
      <c r="P43" s="11">
        <v>354</v>
      </c>
      <c r="Q43" s="11">
        <v>363</v>
      </c>
      <c r="R43" s="12">
        <v>439</v>
      </c>
      <c r="S43" s="11">
        <v>475</v>
      </c>
      <c r="T43" s="11">
        <v>515</v>
      </c>
      <c r="U43" s="11">
        <v>502</v>
      </c>
      <c r="V43" s="98">
        <v>501</v>
      </c>
      <c r="W43" s="98">
        <v>555</v>
      </c>
      <c r="X43" s="98">
        <v>667</v>
      </c>
      <c r="Y43" s="98">
        <v>722</v>
      </c>
      <c r="Z43" s="98">
        <v>760</v>
      </c>
      <c r="AA43" s="65"/>
      <c r="AB43" s="72">
        <f t="shared" si="82"/>
        <v>14</v>
      </c>
      <c r="AC43" s="11">
        <f t="shared" si="83"/>
        <v>-5</v>
      </c>
      <c r="AD43" s="11">
        <f t="shared" si="84"/>
        <v>23</v>
      </c>
      <c r="AE43" s="11">
        <f t="shared" si="85"/>
        <v>16</v>
      </c>
      <c r="AF43" s="11">
        <f t="shared" si="86"/>
        <v>37</v>
      </c>
      <c r="AG43" s="11">
        <f t="shared" si="87"/>
        <v>48</v>
      </c>
      <c r="AH43" s="11">
        <f t="shared" si="88"/>
        <v>99</v>
      </c>
      <c r="AI43" s="11">
        <f t="shared" si="89"/>
        <v>63</v>
      </c>
      <c r="AJ43" s="11">
        <f t="shared" si="90"/>
        <v>42</v>
      </c>
      <c r="AK43" s="11">
        <f t="shared" si="91"/>
        <v>9</v>
      </c>
      <c r="AL43" s="11">
        <f t="shared" si="92"/>
        <v>76</v>
      </c>
      <c r="AM43" s="11">
        <f t="shared" si="93"/>
        <v>36</v>
      </c>
      <c r="AN43" s="11">
        <f t="shared" si="94"/>
        <v>40</v>
      </c>
      <c r="AO43" s="11">
        <f t="shared" si="95"/>
        <v>-13</v>
      </c>
      <c r="AP43" s="11">
        <f t="shared" si="96"/>
        <v>-1</v>
      </c>
      <c r="AQ43" s="11">
        <f t="shared" si="97"/>
        <v>54</v>
      </c>
      <c r="AR43" s="11">
        <f t="shared" si="98"/>
        <v>112</v>
      </c>
      <c r="AS43" s="11">
        <f t="shared" si="99"/>
        <v>55</v>
      </c>
      <c r="AT43" s="11">
        <f t="shared" si="100"/>
        <v>38</v>
      </c>
      <c r="AU43" s="78">
        <f t="shared" si="101"/>
        <v>743</v>
      </c>
      <c r="AV43" s="65"/>
      <c r="AW43" s="17">
        <v>0</v>
      </c>
      <c r="AX43" s="12">
        <v>1</v>
      </c>
      <c r="AY43" s="12">
        <v>2</v>
      </c>
      <c r="AZ43" s="12">
        <v>2</v>
      </c>
      <c r="BA43" s="12">
        <v>4</v>
      </c>
      <c r="BB43" s="12">
        <v>9</v>
      </c>
      <c r="BC43" s="12">
        <v>27</v>
      </c>
      <c r="BD43" s="12">
        <v>65</v>
      </c>
      <c r="BE43" s="12">
        <v>72</v>
      </c>
      <c r="BF43" s="11">
        <v>62</v>
      </c>
      <c r="BG43" s="11">
        <v>30</v>
      </c>
      <c r="BH43" s="11">
        <v>50</v>
      </c>
      <c r="BI43" s="11">
        <v>48</v>
      </c>
      <c r="BJ43" s="11">
        <v>65</v>
      </c>
      <c r="BK43" s="11">
        <v>43</v>
      </c>
      <c r="BL43" s="11">
        <v>20</v>
      </c>
      <c r="BM43" s="11">
        <v>42</v>
      </c>
      <c r="BN43" s="11">
        <v>47</v>
      </c>
      <c r="BO43" s="8">
        <v>44.5</v>
      </c>
      <c r="BP43" s="27">
        <f t="shared" si="102"/>
        <v>633.5</v>
      </c>
      <c r="BQ43" s="19"/>
      <c r="BR43" s="5">
        <f t="shared" si="103"/>
        <v>14</v>
      </c>
      <c r="BS43" s="5">
        <f t="shared" si="104"/>
        <v>-4</v>
      </c>
      <c r="BT43" s="5">
        <f t="shared" si="105"/>
        <v>25</v>
      </c>
      <c r="BU43" s="5">
        <f t="shared" si="106"/>
        <v>18</v>
      </c>
      <c r="BV43" s="5">
        <f t="shared" si="107"/>
        <v>41</v>
      </c>
      <c r="BW43" s="5">
        <f t="shared" si="108"/>
        <v>57</v>
      </c>
      <c r="BX43" s="5">
        <f t="shared" si="109"/>
        <v>126</v>
      </c>
      <c r="BY43" s="5">
        <f t="shared" si="110"/>
        <v>128</v>
      </c>
      <c r="BZ43" s="5">
        <f t="shared" si="111"/>
        <v>114</v>
      </c>
      <c r="CA43" s="5">
        <f t="shared" si="112"/>
        <v>71</v>
      </c>
      <c r="CB43" s="5">
        <f t="shared" si="113"/>
        <v>106</v>
      </c>
      <c r="CC43" s="5">
        <f t="shared" si="114"/>
        <v>86</v>
      </c>
      <c r="CD43" s="5">
        <f t="shared" si="115"/>
        <v>88</v>
      </c>
      <c r="CE43" s="5">
        <f t="shared" si="116"/>
        <v>52</v>
      </c>
      <c r="CF43" s="5">
        <f t="shared" si="117"/>
        <v>42</v>
      </c>
      <c r="CG43" s="5">
        <f t="shared" si="118"/>
        <v>74</v>
      </c>
      <c r="CH43" s="5">
        <f t="shared" si="119"/>
        <v>154</v>
      </c>
      <c r="CI43" s="5">
        <f t="shared" si="120"/>
        <v>102</v>
      </c>
      <c r="CJ43" s="5">
        <f t="shared" si="121"/>
        <v>82.5</v>
      </c>
      <c r="CK43" s="19">
        <f t="shared" si="122"/>
        <v>1376.5</v>
      </c>
      <c r="CL43" s="19"/>
      <c r="CM43" s="5"/>
      <c r="CN43" s="5">
        <f t="shared" si="123"/>
        <v>-18</v>
      </c>
      <c r="CO43" s="5">
        <f t="shared" si="124"/>
        <v>29</v>
      </c>
      <c r="CP43" s="5">
        <f t="shared" si="125"/>
        <v>-7</v>
      </c>
      <c r="CQ43" s="5">
        <f t="shared" si="126"/>
        <v>23</v>
      </c>
      <c r="CR43" s="5">
        <f t="shared" si="127"/>
        <v>16</v>
      </c>
      <c r="CS43" s="5">
        <f t="shared" si="128"/>
        <v>69</v>
      </c>
      <c r="CT43" s="5">
        <f t="shared" si="129"/>
        <v>2</v>
      </c>
      <c r="CU43" s="5">
        <f t="shared" si="130"/>
        <v>-14</v>
      </c>
      <c r="CV43" s="5">
        <f t="shared" si="131"/>
        <v>-43</v>
      </c>
      <c r="CW43" s="5">
        <f t="shared" si="132"/>
        <v>35</v>
      </c>
      <c r="CX43" s="5">
        <f t="shared" si="133"/>
        <v>-20</v>
      </c>
      <c r="CY43" s="5">
        <f t="shared" si="134"/>
        <v>2</v>
      </c>
      <c r="CZ43" s="5">
        <f t="shared" si="135"/>
        <v>-36</v>
      </c>
      <c r="DA43" s="5">
        <f t="shared" si="136"/>
        <v>-10</v>
      </c>
      <c r="DB43" s="5">
        <f t="shared" si="137"/>
        <v>32</v>
      </c>
      <c r="DC43" s="5">
        <f t="shared" si="138"/>
        <v>80</v>
      </c>
      <c r="DD43" s="5">
        <f t="shared" si="139"/>
        <v>-52</v>
      </c>
      <c r="DE43" s="5">
        <f t="shared" si="140"/>
        <v>-19.5</v>
      </c>
      <c r="DF43" s="19"/>
      <c r="DG43" s="19"/>
      <c r="DH43" s="19"/>
      <c r="DI43" s="77"/>
      <c r="DJ43" s="121">
        <v>-1.2857142857142858</v>
      </c>
      <c r="DK43" s="121">
        <v>-7.25</v>
      </c>
      <c r="DL43" s="121">
        <v>-0.28000000000000003</v>
      </c>
      <c r="DM43" s="121">
        <v>1.2777777777777777</v>
      </c>
      <c r="DN43" s="121">
        <v>0.3902439024390244</v>
      </c>
      <c r="DO43" s="121">
        <v>1.2105263157894737</v>
      </c>
      <c r="DP43" s="121">
        <v>1.5873015873015872E-2</v>
      </c>
      <c r="DQ43" s="121">
        <v>-0.109375</v>
      </c>
      <c r="DR43" s="121">
        <v>-0.37719298245614036</v>
      </c>
      <c r="DS43" s="121">
        <v>0.49295774647887325</v>
      </c>
      <c r="DT43" s="121">
        <v>-0.18867924528301888</v>
      </c>
      <c r="DU43" s="121">
        <v>2.3255813953488372E-2</v>
      </c>
      <c r="DV43" s="121">
        <v>-0.40909090909090912</v>
      </c>
      <c r="DW43" s="121">
        <v>-0.19230769230769232</v>
      </c>
      <c r="DX43" s="121">
        <v>0.76190476190476186</v>
      </c>
      <c r="DY43" s="121">
        <v>1.0810810810810811</v>
      </c>
      <c r="DZ43" s="121">
        <v>-0.33766233766233766</v>
      </c>
      <c r="EA43" s="121"/>
      <c r="EB43" s="24"/>
      <c r="EC43" s="63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  <c r="EO43" s="77"/>
      <c r="EP43" s="77"/>
      <c r="EQ43" s="77"/>
      <c r="ER43" s="77"/>
      <c r="ES43" s="77"/>
      <c r="ET43" s="77"/>
      <c r="EU43" s="77"/>
      <c r="EV43" s="77"/>
      <c r="EW43" s="24"/>
      <c r="EX43" s="19"/>
      <c r="EY43" s="77"/>
      <c r="EZ43" s="77"/>
      <c r="FA43" s="77"/>
      <c r="FB43" s="77"/>
      <c r="FC43" s="77"/>
      <c r="FD43" s="77"/>
      <c r="FE43" s="77"/>
      <c r="FF43" s="77"/>
      <c r="FG43" s="77"/>
      <c r="FH43" s="77"/>
      <c r="FI43" s="77"/>
      <c r="FJ43" s="77"/>
      <c r="FK43" s="77"/>
      <c r="FL43" s="77"/>
      <c r="FM43" s="77"/>
      <c r="FN43" s="77"/>
      <c r="FO43" s="77"/>
      <c r="FP43" s="77"/>
      <c r="FQ43" s="77"/>
      <c r="FR43" s="24"/>
      <c r="FS43" s="24"/>
      <c r="FT43" s="24"/>
      <c r="FU43" s="77"/>
      <c r="FV43" s="77"/>
      <c r="FW43" s="77"/>
      <c r="FX43" s="77"/>
      <c r="FY43" s="77"/>
      <c r="FZ43" s="77"/>
      <c r="GA43" s="77"/>
      <c r="GB43" s="77"/>
      <c r="GC43" s="77"/>
      <c r="GD43" s="77"/>
      <c r="GE43" s="77"/>
      <c r="GF43" s="77"/>
      <c r="GG43" s="77"/>
      <c r="GH43" s="77"/>
      <c r="GI43" s="77"/>
      <c r="GJ43" s="77"/>
      <c r="GK43" s="77"/>
      <c r="GL43" s="77"/>
      <c r="GM43" s="77"/>
      <c r="GN43" s="24"/>
      <c r="GO43" s="24">
        <v>0</v>
      </c>
      <c r="GP43" s="10">
        <f t="shared" si="141"/>
        <v>0</v>
      </c>
      <c r="GQ43" s="10">
        <f t="shared" si="142"/>
        <v>0</v>
      </c>
      <c r="GR43" s="10">
        <f t="shared" si="143"/>
        <v>0</v>
      </c>
      <c r="GS43" s="10">
        <f t="shared" si="144"/>
        <v>0</v>
      </c>
      <c r="GT43" s="10">
        <f t="shared" si="145"/>
        <v>0</v>
      </c>
      <c r="GU43" s="10">
        <f t="shared" si="146"/>
        <v>0</v>
      </c>
      <c r="GV43" s="10">
        <f t="shared" si="147"/>
        <v>0</v>
      </c>
      <c r="GW43" s="10">
        <f t="shared" si="148"/>
        <v>0</v>
      </c>
      <c r="GX43" s="10">
        <f t="shared" si="149"/>
        <v>0</v>
      </c>
      <c r="GY43" s="10">
        <f t="shared" si="150"/>
        <v>0</v>
      </c>
      <c r="GZ43" s="10">
        <f t="shared" si="151"/>
        <v>0</v>
      </c>
      <c r="HA43" s="10">
        <f t="shared" si="152"/>
        <v>0</v>
      </c>
      <c r="HB43" s="10">
        <f t="shared" si="153"/>
        <v>0</v>
      </c>
      <c r="HC43" s="10">
        <f t="shared" si="154"/>
        <v>0</v>
      </c>
      <c r="HD43" s="10">
        <f t="shared" si="155"/>
        <v>0</v>
      </c>
      <c r="HE43" s="10">
        <f t="shared" si="156"/>
        <v>0</v>
      </c>
      <c r="HF43" s="10">
        <f t="shared" si="157"/>
        <v>0</v>
      </c>
      <c r="HG43" s="10">
        <f t="shared" si="158"/>
        <v>0</v>
      </c>
      <c r="HH43" s="10">
        <f t="shared" si="159"/>
        <v>0</v>
      </c>
      <c r="HI43" s="19">
        <f t="shared" si="160"/>
        <v>0</v>
      </c>
      <c r="HJ43" s="115"/>
      <c r="HK43" s="115"/>
      <c r="HL43" s="115"/>
      <c r="HM43" s="115"/>
      <c r="HN43" s="115"/>
      <c r="HO43" s="115"/>
      <c r="HP43" s="115"/>
      <c r="HQ43" s="115"/>
      <c r="HR43" s="115"/>
      <c r="HS43" s="115"/>
      <c r="HT43" s="115"/>
      <c r="HU43" s="115"/>
      <c r="HV43" s="115"/>
      <c r="HW43" s="115"/>
      <c r="HX43" s="115"/>
      <c r="HY43" s="115"/>
      <c r="HZ43" s="115"/>
      <c r="IA43" s="115"/>
      <c r="IB43" s="115"/>
      <c r="IC43" s="22">
        <f t="shared" si="161"/>
        <v>0</v>
      </c>
      <c r="ID43" s="22"/>
      <c r="IE43" s="24">
        <f t="shared" si="80"/>
        <v>0</v>
      </c>
      <c r="IF43" s="24">
        <f t="shared" si="81"/>
        <v>0</v>
      </c>
    </row>
    <row r="44" spans="1:240" x14ac:dyDescent="0.25">
      <c r="A44" s="163">
        <v>42</v>
      </c>
      <c r="B44" s="43"/>
      <c r="C44" s="43" t="s">
        <v>281</v>
      </c>
      <c r="D44" s="43" t="s">
        <v>188</v>
      </c>
      <c r="E44" s="82">
        <v>427</v>
      </c>
      <c r="F44" s="52" t="s">
        <v>92</v>
      </c>
      <c r="G44" s="17">
        <v>34</v>
      </c>
      <c r="H44" s="12">
        <v>32</v>
      </c>
      <c r="I44" s="12">
        <v>29</v>
      </c>
      <c r="J44" s="12">
        <v>35</v>
      </c>
      <c r="K44" s="12">
        <v>34</v>
      </c>
      <c r="L44" s="12">
        <v>32</v>
      </c>
      <c r="M44" s="12">
        <v>32</v>
      </c>
      <c r="N44" s="12">
        <v>24</v>
      </c>
      <c r="O44" s="12">
        <v>32</v>
      </c>
      <c r="P44" s="11">
        <v>33</v>
      </c>
      <c r="Q44" s="11">
        <v>32</v>
      </c>
      <c r="R44" s="12">
        <v>28</v>
      </c>
      <c r="S44" s="11">
        <v>35</v>
      </c>
      <c r="T44" s="11">
        <v>32</v>
      </c>
      <c r="U44" s="11">
        <v>30</v>
      </c>
      <c r="V44" s="98">
        <v>34</v>
      </c>
      <c r="W44" s="98">
        <v>36</v>
      </c>
      <c r="X44" s="98">
        <v>36</v>
      </c>
      <c r="Y44" s="98">
        <v>35</v>
      </c>
      <c r="Z44" s="98">
        <v>43</v>
      </c>
      <c r="AA44" s="63"/>
      <c r="AB44" s="70">
        <f t="shared" si="82"/>
        <v>-2</v>
      </c>
      <c r="AC44" s="12">
        <f t="shared" si="83"/>
        <v>-3</v>
      </c>
      <c r="AD44" s="12">
        <f t="shared" si="84"/>
        <v>6</v>
      </c>
      <c r="AE44" s="12">
        <f t="shared" si="85"/>
        <v>-1</v>
      </c>
      <c r="AF44" s="12">
        <f t="shared" si="86"/>
        <v>-2</v>
      </c>
      <c r="AG44" s="12">
        <f t="shared" si="87"/>
        <v>0</v>
      </c>
      <c r="AH44" s="12">
        <f t="shared" si="88"/>
        <v>-8</v>
      </c>
      <c r="AI44" s="12">
        <f t="shared" si="89"/>
        <v>8</v>
      </c>
      <c r="AJ44" s="12">
        <f t="shared" si="90"/>
        <v>1</v>
      </c>
      <c r="AK44" s="12">
        <f t="shared" si="91"/>
        <v>-1</v>
      </c>
      <c r="AL44" s="12">
        <f t="shared" si="92"/>
        <v>-4</v>
      </c>
      <c r="AM44" s="12">
        <f t="shared" si="93"/>
        <v>7</v>
      </c>
      <c r="AN44" s="12">
        <f t="shared" si="94"/>
        <v>-3</v>
      </c>
      <c r="AO44" s="12">
        <f t="shared" si="95"/>
        <v>-2</v>
      </c>
      <c r="AP44" s="12">
        <f t="shared" si="96"/>
        <v>4</v>
      </c>
      <c r="AQ44" s="12">
        <f t="shared" si="97"/>
        <v>2</v>
      </c>
      <c r="AR44" s="12">
        <f t="shared" si="98"/>
        <v>0</v>
      </c>
      <c r="AS44" s="12">
        <f t="shared" si="99"/>
        <v>-1</v>
      </c>
      <c r="AT44" s="12">
        <f t="shared" si="100"/>
        <v>8</v>
      </c>
      <c r="AU44" s="79">
        <f t="shared" si="101"/>
        <v>9</v>
      </c>
      <c r="AV44" s="63"/>
      <c r="AW44" s="17">
        <v>1</v>
      </c>
      <c r="AX44" s="12">
        <v>7</v>
      </c>
      <c r="AY44" s="12">
        <v>4</v>
      </c>
      <c r="AZ44" s="12">
        <v>7</v>
      </c>
      <c r="BA44" s="12">
        <v>2</v>
      </c>
      <c r="BB44" s="12">
        <v>4</v>
      </c>
      <c r="BC44" s="12">
        <v>6</v>
      </c>
      <c r="BD44" s="12">
        <v>1</v>
      </c>
      <c r="BE44" s="12">
        <v>4</v>
      </c>
      <c r="BF44" s="11">
        <v>5</v>
      </c>
      <c r="BG44" s="11">
        <v>1</v>
      </c>
      <c r="BH44" s="11">
        <v>1</v>
      </c>
      <c r="BI44" s="11">
        <v>5</v>
      </c>
      <c r="BJ44" s="11">
        <v>9</v>
      </c>
      <c r="BK44" s="11"/>
      <c r="BL44" s="11"/>
      <c r="BM44" s="12">
        <v>3</v>
      </c>
      <c r="BN44" s="12">
        <v>1</v>
      </c>
      <c r="BO44" s="23">
        <v>2</v>
      </c>
      <c r="BP44" s="19">
        <f t="shared" si="102"/>
        <v>63</v>
      </c>
      <c r="BQ44" s="27"/>
      <c r="BR44" s="5">
        <f t="shared" si="103"/>
        <v>-1</v>
      </c>
      <c r="BS44" s="5">
        <f t="shared" si="104"/>
        <v>4</v>
      </c>
      <c r="BT44" s="5">
        <f t="shared" si="105"/>
        <v>10</v>
      </c>
      <c r="BU44" s="5">
        <f t="shared" si="106"/>
        <v>6</v>
      </c>
      <c r="BV44" s="5">
        <f t="shared" si="107"/>
        <v>0</v>
      </c>
      <c r="BW44" s="5">
        <f t="shared" si="108"/>
        <v>4</v>
      </c>
      <c r="BX44" s="5">
        <f t="shared" si="109"/>
        <v>-2</v>
      </c>
      <c r="BY44" s="5">
        <f t="shared" si="110"/>
        <v>9</v>
      </c>
      <c r="BZ44" s="5">
        <f t="shared" si="111"/>
        <v>5</v>
      </c>
      <c r="CA44" s="5">
        <f t="shared" si="112"/>
        <v>4</v>
      </c>
      <c r="CB44" s="5">
        <f t="shared" si="113"/>
        <v>-3</v>
      </c>
      <c r="CC44" s="5">
        <f t="shared" si="114"/>
        <v>8</v>
      </c>
      <c r="CD44" s="5">
        <f t="shared" si="115"/>
        <v>2</v>
      </c>
      <c r="CE44" s="5">
        <f t="shared" si="116"/>
        <v>7</v>
      </c>
      <c r="CF44" s="5">
        <f t="shared" si="117"/>
        <v>4</v>
      </c>
      <c r="CG44" s="5">
        <f t="shared" si="118"/>
        <v>2</v>
      </c>
      <c r="CH44" s="5">
        <f t="shared" si="119"/>
        <v>3</v>
      </c>
      <c r="CI44" s="5">
        <f t="shared" si="120"/>
        <v>0</v>
      </c>
      <c r="CJ44" s="5">
        <f t="shared" si="121"/>
        <v>10</v>
      </c>
      <c r="CK44" s="19">
        <f t="shared" si="122"/>
        <v>72</v>
      </c>
      <c r="CL44" s="19"/>
      <c r="CM44" s="5"/>
      <c r="CN44" s="5">
        <f t="shared" si="123"/>
        <v>5</v>
      </c>
      <c r="CO44" s="5">
        <f t="shared" si="124"/>
        <v>6</v>
      </c>
      <c r="CP44" s="5">
        <f t="shared" si="125"/>
        <v>-4</v>
      </c>
      <c r="CQ44" s="5">
        <f t="shared" si="126"/>
        <v>-6</v>
      </c>
      <c r="CR44" s="5">
        <f t="shared" si="127"/>
        <v>4</v>
      </c>
      <c r="CS44" s="5">
        <f t="shared" si="128"/>
        <v>-6</v>
      </c>
      <c r="CT44" s="5">
        <f t="shared" si="129"/>
        <v>11</v>
      </c>
      <c r="CU44" s="5">
        <f t="shared" si="130"/>
        <v>-4</v>
      </c>
      <c r="CV44" s="5">
        <f t="shared" si="131"/>
        <v>-1</v>
      </c>
      <c r="CW44" s="5">
        <f t="shared" si="132"/>
        <v>-7</v>
      </c>
      <c r="CX44" s="5">
        <f t="shared" si="133"/>
        <v>11</v>
      </c>
      <c r="CY44" s="5">
        <f t="shared" si="134"/>
        <v>-6</v>
      </c>
      <c r="CZ44" s="5">
        <f t="shared" si="135"/>
        <v>5</v>
      </c>
      <c r="DA44" s="5">
        <f t="shared" si="136"/>
        <v>-3</v>
      </c>
      <c r="DB44" s="5">
        <f t="shared" si="137"/>
        <v>-2</v>
      </c>
      <c r="DC44" s="5">
        <f t="shared" si="138"/>
        <v>1</v>
      </c>
      <c r="DD44" s="5">
        <f t="shared" si="139"/>
        <v>-3</v>
      </c>
      <c r="DE44" s="5">
        <f t="shared" si="140"/>
        <v>10</v>
      </c>
      <c r="DF44" s="19"/>
      <c r="DG44" s="19"/>
      <c r="DH44" s="19"/>
      <c r="DI44" s="77"/>
      <c r="DJ44" s="121">
        <v>-5</v>
      </c>
      <c r="DK44" s="121">
        <v>1.5</v>
      </c>
      <c r="DL44" s="121">
        <v>-0.4</v>
      </c>
      <c r="DM44" s="121">
        <v>-1</v>
      </c>
      <c r="DN44" s="121" t="e">
        <v>#DIV/0!</v>
      </c>
      <c r="DO44" s="121">
        <v>-1.5</v>
      </c>
      <c r="DP44" s="121">
        <v>-5.5</v>
      </c>
      <c r="DQ44" s="121">
        <v>-0.44444444444444442</v>
      </c>
      <c r="DR44" s="121">
        <v>-0.2</v>
      </c>
      <c r="DS44" s="121">
        <v>-1.75</v>
      </c>
      <c r="DT44" s="121">
        <v>-3.6666666666666665</v>
      </c>
      <c r="DU44" s="121">
        <v>-0.75</v>
      </c>
      <c r="DV44" s="121">
        <v>2.5</v>
      </c>
      <c r="DW44" s="121">
        <v>-0.42857142857142855</v>
      </c>
      <c r="DX44" s="121">
        <v>-0.5</v>
      </c>
      <c r="DY44" s="121">
        <v>0.5</v>
      </c>
      <c r="DZ44" s="121">
        <v>-1</v>
      </c>
      <c r="EA44" s="121"/>
      <c r="EB44" s="24"/>
      <c r="EC44" s="65"/>
      <c r="ED44" s="77"/>
      <c r="EE44" s="77"/>
      <c r="EF44" s="77"/>
      <c r="EG44" s="77"/>
      <c r="EH44" s="77"/>
      <c r="EI44" s="77"/>
      <c r="EJ44" s="77"/>
      <c r="EK44" s="77"/>
      <c r="EL44" s="77"/>
      <c r="EM44" s="77"/>
      <c r="EN44" s="77"/>
      <c r="EO44" s="77"/>
      <c r="EP44" s="77"/>
      <c r="EQ44" s="77"/>
      <c r="ER44" s="77"/>
      <c r="ES44" s="77"/>
      <c r="ET44" s="77"/>
      <c r="EU44" s="77"/>
      <c r="EV44" s="77"/>
      <c r="EW44" s="24"/>
      <c r="EX44" s="27"/>
      <c r="EY44" s="77"/>
      <c r="EZ44" s="77"/>
      <c r="FA44" s="77"/>
      <c r="FB44" s="77"/>
      <c r="FC44" s="77"/>
      <c r="FD44" s="77"/>
      <c r="FE44" s="77"/>
      <c r="FF44" s="77"/>
      <c r="FG44" s="77"/>
      <c r="FH44" s="77"/>
      <c r="FI44" s="77"/>
      <c r="FJ44" s="77"/>
      <c r="FK44" s="77"/>
      <c r="FL44" s="77"/>
      <c r="FM44" s="77"/>
      <c r="FN44" s="77"/>
      <c r="FO44" s="77"/>
      <c r="FP44" s="77"/>
      <c r="FQ44" s="77"/>
      <c r="FR44" s="24"/>
      <c r="FS44" s="24"/>
      <c r="FT44" s="24"/>
      <c r="FU44" s="77"/>
      <c r="FV44" s="77"/>
      <c r="FW44" s="77"/>
      <c r="FX44" s="77"/>
      <c r="FY44" s="77"/>
      <c r="FZ44" s="77"/>
      <c r="GA44" s="77"/>
      <c r="GB44" s="77"/>
      <c r="GC44" s="77"/>
      <c r="GD44" s="77"/>
      <c r="GE44" s="77"/>
      <c r="GF44" s="77"/>
      <c r="GG44" s="77"/>
      <c r="GH44" s="77"/>
      <c r="GI44" s="77"/>
      <c r="GJ44" s="77"/>
      <c r="GK44" s="77"/>
      <c r="GL44" s="77"/>
      <c r="GM44" s="77"/>
      <c r="GN44" s="24"/>
      <c r="GO44" s="24">
        <v>1.74E-3</v>
      </c>
      <c r="GP44" s="10">
        <f t="shared" si="141"/>
        <v>-1.74E-3</v>
      </c>
      <c r="GQ44" s="10">
        <f t="shared" si="142"/>
        <v>6.96E-3</v>
      </c>
      <c r="GR44" s="10">
        <f t="shared" si="143"/>
        <v>1.7399999999999999E-2</v>
      </c>
      <c r="GS44" s="10">
        <f t="shared" si="144"/>
        <v>1.044E-2</v>
      </c>
      <c r="GT44" s="10">
        <f t="shared" si="145"/>
        <v>0</v>
      </c>
      <c r="GU44" s="10">
        <f t="shared" si="146"/>
        <v>6.96E-3</v>
      </c>
      <c r="GV44" s="10">
        <f t="shared" si="147"/>
        <v>-3.48E-3</v>
      </c>
      <c r="GW44" s="10">
        <f t="shared" si="148"/>
        <v>1.566E-2</v>
      </c>
      <c r="GX44" s="10">
        <f t="shared" si="149"/>
        <v>8.6999999999999994E-3</v>
      </c>
      <c r="GY44" s="10">
        <f t="shared" si="150"/>
        <v>6.96E-3</v>
      </c>
      <c r="GZ44" s="10">
        <f t="shared" si="151"/>
        <v>-5.2199999999999998E-3</v>
      </c>
      <c r="HA44" s="10">
        <f t="shared" si="152"/>
        <v>1.392E-2</v>
      </c>
      <c r="HB44" s="10">
        <f t="shared" si="153"/>
        <v>3.48E-3</v>
      </c>
      <c r="HC44" s="10">
        <f t="shared" si="154"/>
        <v>1.218E-2</v>
      </c>
      <c r="HD44" s="10">
        <f t="shared" si="155"/>
        <v>6.96E-3</v>
      </c>
      <c r="HE44" s="10">
        <f t="shared" si="156"/>
        <v>3.48E-3</v>
      </c>
      <c r="HF44" s="10">
        <f t="shared" si="157"/>
        <v>5.2199999999999998E-3</v>
      </c>
      <c r="HG44" s="10">
        <f t="shared" si="158"/>
        <v>0</v>
      </c>
      <c r="HH44" s="10">
        <f t="shared" si="159"/>
        <v>1.7399999999999999E-2</v>
      </c>
      <c r="HI44" s="19">
        <f t="shared" si="160"/>
        <v>0.12528</v>
      </c>
      <c r="HJ44" s="115"/>
      <c r="HK44" s="115"/>
      <c r="HL44" s="115"/>
      <c r="HM44" s="115"/>
      <c r="HN44" s="115"/>
      <c r="HO44" s="115"/>
      <c r="HP44" s="115"/>
      <c r="HQ44" s="115"/>
      <c r="HR44" s="115"/>
      <c r="HS44" s="115"/>
      <c r="HT44" s="115"/>
      <c r="HU44" s="115"/>
      <c r="HV44" s="115"/>
      <c r="HW44" s="115"/>
      <c r="HX44" s="115"/>
      <c r="HY44" s="115"/>
      <c r="HZ44" s="115"/>
      <c r="IA44" s="115"/>
      <c r="IB44" s="115"/>
      <c r="IC44" s="22">
        <f t="shared" si="161"/>
        <v>1.74E-3</v>
      </c>
      <c r="ID44" s="22"/>
      <c r="IE44" s="24">
        <f t="shared" si="80"/>
        <v>1.5295264533358179E-9</v>
      </c>
      <c r="IF44" s="24">
        <f t="shared" si="81"/>
        <v>1.1012590464017891E-8</v>
      </c>
    </row>
    <row r="45" spans="1:240" x14ac:dyDescent="0.25">
      <c r="A45" s="163">
        <v>43</v>
      </c>
      <c r="B45" s="43"/>
      <c r="C45" s="43" t="s">
        <v>281</v>
      </c>
      <c r="D45" s="43" t="s">
        <v>188</v>
      </c>
      <c r="E45" s="82">
        <v>420</v>
      </c>
      <c r="F45" s="50" t="s">
        <v>162</v>
      </c>
      <c r="G45" s="17">
        <v>585</v>
      </c>
      <c r="H45" s="12">
        <v>606</v>
      </c>
      <c r="I45" s="12">
        <v>624</v>
      </c>
      <c r="J45" s="12">
        <v>576</v>
      </c>
      <c r="K45" s="12">
        <v>575</v>
      </c>
      <c r="L45" s="12">
        <v>569</v>
      </c>
      <c r="M45" s="12">
        <v>594</v>
      </c>
      <c r="N45" s="12">
        <v>600</v>
      </c>
      <c r="O45" s="12">
        <v>604</v>
      </c>
      <c r="P45" s="11">
        <v>618</v>
      </c>
      <c r="Q45" s="11">
        <v>630</v>
      </c>
      <c r="R45" s="12">
        <v>660</v>
      </c>
      <c r="S45" s="11">
        <v>719</v>
      </c>
      <c r="T45" s="11">
        <v>752</v>
      </c>
      <c r="U45" s="11">
        <v>771</v>
      </c>
      <c r="V45" s="98">
        <v>808</v>
      </c>
      <c r="W45" s="98">
        <v>863</v>
      </c>
      <c r="X45" s="98">
        <v>905</v>
      </c>
      <c r="Y45" s="98">
        <v>934</v>
      </c>
      <c r="Z45" s="98">
        <v>920</v>
      </c>
      <c r="AA45" s="65"/>
      <c r="AB45" s="72">
        <f t="shared" si="82"/>
        <v>21</v>
      </c>
      <c r="AC45" s="11">
        <f t="shared" si="83"/>
        <v>18</v>
      </c>
      <c r="AD45" s="11">
        <f t="shared" si="84"/>
        <v>-48</v>
      </c>
      <c r="AE45" s="11">
        <f t="shared" si="85"/>
        <v>-1</v>
      </c>
      <c r="AF45" s="11">
        <f t="shared" si="86"/>
        <v>-6</v>
      </c>
      <c r="AG45" s="11">
        <f t="shared" si="87"/>
        <v>25</v>
      </c>
      <c r="AH45" s="11">
        <f t="shared" si="88"/>
        <v>6</v>
      </c>
      <c r="AI45" s="11">
        <f t="shared" si="89"/>
        <v>4</v>
      </c>
      <c r="AJ45" s="11">
        <f t="shared" si="90"/>
        <v>14</v>
      </c>
      <c r="AK45" s="11">
        <f t="shared" si="91"/>
        <v>12</v>
      </c>
      <c r="AL45" s="11">
        <f t="shared" si="92"/>
        <v>30</v>
      </c>
      <c r="AM45" s="11">
        <f t="shared" si="93"/>
        <v>59</v>
      </c>
      <c r="AN45" s="11">
        <f t="shared" si="94"/>
        <v>33</v>
      </c>
      <c r="AO45" s="11">
        <f t="shared" si="95"/>
        <v>19</v>
      </c>
      <c r="AP45" s="11">
        <f t="shared" si="96"/>
        <v>37</v>
      </c>
      <c r="AQ45" s="11">
        <f t="shared" si="97"/>
        <v>55</v>
      </c>
      <c r="AR45" s="11">
        <f t="shared" si="98"/>
        <v>42</v>
      </c>
      <c r="AS45" s="11">
        <f t="shared" si="99"/>
        <v>29</v>
      </c>
      <c r="AT45" s="11">
        <f t="shared" si="100"/>
        <v>-14</v>
      </c>
      <c r="AU45" s="78">
        <f t="shared" si="101"/>
        <v>335</v>
      </c>
      <c r="AV45" s="65"/>
      <c r="AW45" s="17">
        <v>31</v>
      </c>
      <c r="AX45" s="12">
        <v>76</v>
      </c>
      <c r="AY45" s="12">
        <v>119</v>
      </c>
      <c r="AZ45" s="12">
        <v>90</v>
      </c>
      <c r="BA45" s="12">
        <v>94</v>
      </c>
      <c r="BB45" s="12">
        <v>91</v>
      </c>
      <c r="BC45" s="12">
        <v>108</v>
      </c>
      <c r="BD45" s="12">
        <v>73</v>
      </c>
      <c r="BE45" s="12">
        <v>84</v>
      </c>
      <c r="BF45" s="11">
        <v>108</v>
      </c>
      <c r="BG45" s="11">
        <v>81</v>
      </c>
      <c r="BH45" s="11">
        <v>59</v>
      </c>
      <c r="BI45" s="11">
        <v>78</v>
      </c>
      <c r="BJ45" s="11">
        <v>66</v>
      </c>
      <c r="BK45" s="11">
        <v>58</v>
      </c>
      <c r="BL45" s="11">
        <v>28</v>
      </c>
      <c r="BM45" s="11">
        <v>35</v>
      </c>
      <c r="BN45" s="11">
        <v>35</v>
      </c>
      <c r="BO45" s="8">
        <v>35</v>
      </c>
      <c r="BP45" s="27">
        <f t="shared" si="102"/>
        <v>1349</v>
      </c>
      <c r="BQ45" s="27"/>
      <c r="BR45" s="5">
        <f t="shared" si="103"/>
        <v>52</v>
      </c>
      <c r="BS45" s="5">
        <f t="shared" si="104"/>
        <v>94</v>
      </c>
      <c r="BT45" s="5">
        <f t="shared" si="105"/>
        <v>71</v>
      </c>
      <c r="BU45" s="5">
        <f t="shared" si="106"/>
        <v>89</v>
      </c>
      <c r="BV45" s="5">
        <f t="shared" si="107"/>
        <v>88</v>
      </c>
      <c r="BW45" s="5">
        <f t="shared" si="108"/>
        <v>116</v>
      </c>
      <c r="BX45" s="5">
        <f t="shared" si="109"/>
        <v>114</v>
      </c>
      <c r="BY45" s="5">
        <f t="shared" si="110"/>
        <v>77</v>
      </c>
      <c r="BZ45" s="5">
        <f t="shared" si="111"/>
        <v>98</v>
      </c>
      <c r="CA45" s="5">
        <f t="shared" si="112"/>
        <v>120</v>
      </c>
      <c r="CB45" s="5">
        <f t="shared" si="113"/>
        <v>111</v>
      </c>
      <c r="CC45" s="5">
        <f t="shared" si="114"/>
        <v>118</v>
      </c>
      <c r="CD45" s="5">
        <f t="shared" si="115"/>
        <v>111</v>
      </c>
      <c r="CE45" s="5">
        <f t="shared" si="116"/>
        <v>85</v>
      </c>
      <c r="CF45" s="5">
        <f t="shared" si="117"/>
        <v>95</v>
      </c>
      <c r="CG45" s="5">
        <f t="shared" si="118"/>
        <v>83</v>
      </c>
      <c r="CH45" s="5">
        <f t="shared" si="119"/>
        <v>77</v>
      </c>
      <c r="CI45" s="5">
        <f t="shared" si="120"/>
        <v>64</v>
      </c>
      <c r="CJ45" s="5">
        <f t="shared" si="121"/>
        <v>21</v>
      </c>
      <c r="CK45" s="19">
        <f t="shared" si="122"/>
        <v>1684</v>
      </c>
      <c r="CL45" s="19"/>
      <c r="CM45" s="5"/>
      <c r="CN45" s="5">
        <f t="shared" si="123"/>
        <v>42</v>
      </c>
      <c r="CO45" s="5">
        <f t="shared" si="124"/>
        <v>-23</v>
      </c>
      <c r="CP45" s="5">
        <f t="shared" si="125"/>
        <v>18</v>
      </c>
      <c r="CQ45" s="5">
        <f t="shared" si="126"/>
        <v>-1</v>
      </c>
      <c r="CR45" s="5">
        <f t="shared" si="127"/>
        <v>28</v>
      </c>
      <c r="CS45" s="5">
        <f t="shared" si="128"/>
        <v>-2</v>
      </c>
      <c r="CT45" s="5">
        <f t="shared" si="129"/>
        <v>-37</v>
      </c>
      <c r="CU45" s="5">
        <f t="shared" si="130"/>
        <v>21</v>
      </c>
      <c r="CV45" s="5">
        <f t="shared" si="131"/>
        <v>22</v>
      </c>
      <c r="CW45" s="5">
        <f t="shared" si="132"/>
        <v>-9</v>
      </c>
      <c r="CX45" s="5">
        <f t="shared" si="133"/>
        <v>7</v>
      </c>
      <c r="CY45" s="5">
        <f t="shared" si="134"/>
        <v>-7</v>
      </c>
      <c r="CZ45" s="5">
        <f t="shared" si="135"/>
        <v>-26</v>
      </c>
      <c r="DA45" s="5">
        <f t="shared" si="136"/>
        <v>10</v>
      </c>
      <c r="DB45" s="5">
        <f t="shared" si="137"/>
        <v>-12</v>
      </c>
      <c r="DC45" s="5">
        <f t="shared" si="138"/>
        <v>-6</v>
      </c>
      <c r="DD45" s="5">
        <f t="shared" si="139"/>
        <v>-13</v>
      </c>
      <c r="DE45" s="5">
        <f t="shared" si="140"/>
        <v>-43</v>
      </c>
      <c r="DF45" s="19"/>
      <c r="DG45" s="19"/>
      <c r="DH45" s="19"/>
      <c r="DI45" s="77"/>
      <c r="DJ45" s="121">
        <v>0.80769230769230771</v>
      </c>
      <c r="DK45" s="121">
        <v>-0.24468085106382978</v>
      </c>
      <c r="DL45" s="121">
        <v>0.25352112676056338</v>
      </c>
      <c r="DM45" s="121">
        <v>-1.1235955056179775E-2</v>
      </c>
      <c r="DN45" s="121">
        <v>0.31818181818181818</v>
      </c>
      <c r="DO45" s="121">
        <v>-1.7241379310344827E-2</v>
      </c>
      <c r="DP45" s="121">
        <v>-0.32456140350877194</v>
      </c>
      <c r="DQ45" s="121">
        <v>0.27272727272727271</v>
      </c>
      <c r="DR45" s="121">
        <v>0.22448979591836735</v>
      </c>
      <c r="DS45" s="121">
        <v>-7.4999999999999997E-2</v>
      </c>
      <c r="DT45" s="121">
        <v>6.3063063063063057E-2</v>
      </c>
      <c r="DU45" s="121">
        <v>-5.9322033898305086E-2</v>
      </c>
      <c r="DV45" s="121">
        <v>-0.23423423423423423</v>
      </c>
      <c r="DW45" s="121">
        <v>0.11764705882352941</v>
      </c>
      <c r="DX45" s="121">
        <v>-0.12631578947368421</v>
      </c>
      <c r="DY45" s="121">
        <v>-7.2289156626506021E-2</v>
      </c>
      <c r="DZ45" s="121">
        <v>-0.16883116883116883</v>
      </c>
      <c r="EA45" s="121"/>
      <c r="EB45" s="24"/>
      <c r="EC45" s="65"/>
      <c r="ED45" s="77"/>
      <c r="EE45" s="77"/>
      <c r="EF45" s="77"/>
      <c r="EG45" s="77"/>
      <c r="EH45" s="77"/>
      <c r="EI45" s="77"/>
      <c r="EJ45" s="77"/>
      <c r="EK45" s="77"/>
      <c r="EL45" s="77"/>
      <c r="EM45" s="77"/>
      <c r="EN45" s="77"/>
      <c r="EO45" s="77"/>
      <c r="EP45" s="77"/>
      <c r="EQ45" s="77"/>
      <c r="ER45" s="77"/>
      <c r="ES45" s="77"/>
      <c r="ET45" s="77"/>
      <c r="EU45" s="77"/>
      <c r="EV45" s="77"/>
      <c r="EW45" s="24"/>
      <c r="EX45" s="27"/>
      <c r="EY45" s="77"/>
      <c r="EZ45" s="77"/>
      <c r="FA45" s="77"/>
      <c r="FB45" s="77"/>
      <c r="FC45" s="77"/>
      <c r="FD45" s="77"/>
      <c r="FE45" s="77"/>
      <c r="FF45" s="77"/>
      <c r="FG45" s="77"/>
      <c r="FH45" s="77"/>
      <c r="FI45" s="77"/>
      <c r="FJ45" s="77"/>
      <c r="FK45" s="77"/>
      <c r="FL45" s="77"/>
      <c r="FM45" s="77"/>
      <c r="FN45" s="77"/>
      <c r="FO45" s="77"/>
      <c r="FP45" s="77"/>
      <c r="FQ45" s="77"/>
      <c r="FR45" s="24"/>
      <c r="FS45" s="24"/>
      <c r="FT45" s="24"/>
      <c r="FU45" s="77"/>
      <c r="FV45" s="77"/>
      <c r="FW45" s="77"/>
      <c r="FX45" s="77"/>
      <c r="FY45" s="77"/>
      <c r="FZ45" s="77"/>
      <c r="GA45" s="77"/>
      <c r="GB45" s="77"/>
      <c r="GC45" s="77"/>
      <c r="GD45" s="77"/>
      <c r="GE45" s="77"/>
      <c r="GF45" s="77"/>
      <c r="GG45" s="77"/>
      <c r="GH45" s="77"/>
      <c r="GI45" s="77"/>
      <c r="GJ45" s="77"/>
      <c r="GK45" s="77"/>
      <c r="GL45" s="77"/>
      <c r="GM45" s="77"/>
      <c r="GN45" s="24"/>
      <c r="GO45" s="24">
        <v>0</v>
      </c>
      <c r="GP45" s="10">
        <f t="shared" si="141"/>
        <v>0</v>
      </c>
      <c r="GQ45" s="10">
        <f t="shared" si="142"/>
        <v>0</v>
      </c>
      <c r="GR45" s="10">
        <f t="shared" si="143"/>
        <v>0</v>
      </c>
      <c r="GS45" s="10">
        <f t="shared" si="144"/>
        <v>0</v>
      </c>
      <c r="GT45" s="10">
        <f t="shared" si="145"/>
        <v>0</v>
      </c>
      <c r="GU45" s="10">
        <f t="shared" si="146"/>
        <v>0</v>
      </c>
      <c r="GV45" s="10">
        <f t="shared" si="147"/>
        <v>0</v>
      </c>
      <c r="GW45" s="10">
        <f t="shared" si="148"/>
        <v>0</v>
      </c>
      <c r="GX45" s="10">
        <f t="shared" si="149"/>
        <v>0</v>
      </c>
      <c r="GY45" s="10">
        <f t="shared" si="150"/>
        <v>0</v>
      </c>
      <c r="GZ45" s="10">
        <f t="shared" si="151"/>
        <v>0</v>
      </c>
      <c r="HA45" s="10">
        <f t="shared" si="152"/>
        <v>0</v>
      </c>
      <c r="HB45" s="10">
        <f t="shared" si="153"/>
        <v>0</v>
      </c>
      <c r="HC45" s="10">
        <f t="shared" si="154"/>
        <v>0</v>
      </c>
      <c r="HD45" s="10">
        <f t="shared" si="155"/>
        <v>0</v>
      </c>
      <c r="HE45" s="10">
        <f t="shared" si="156"/>
        <v>0</v>
      </c>
      <c r="HF45" s="10">
        <f t="shared" si="157"/>
        <v>0</v>
      </c>
      <c r="HG45" s="10">
        <f t="shared" si="158"/>
        <v>0</v>
      </c>
      <c r="HH45" s="10">
        <f t="shared" si="159"/>
        <v>0</v>
      </c>
      <c r="HI45" s="19">
        <f t="shared" si="160"/>
        <v>0</v>
      </c>
      <c r="HJ45" s="115"/>
      <c r="HK45" s="115"/>
      <c r="HL45" s="115"/>
      <c r="HM45" s="115"/>
      <c r="HN45" s="115"/>
      <c r="HO45" s="115"/>
      <c r="HP45" s="115"/>
      <c r="HQ45" s="115"/>
      <c r="HR45" s="115"/>
      <c r="HS45" s="115"/>
      <c r="HT45" s="115"/>
      <c r="HU45" s="115"/>
      <c r="HV45" s="115"/>
      <c r="HW45" s="115"/>
      <c r="HX45" s="115"/>
      <c r="HY45" s="115"/>
      <c r="HZ45" s="115"/>
      <c r="IA45" s="115"/>
      <c r="IB45" s="115"/>
      <c r="IC45" s="22">
        <f t="shared" si="161"/>
        <v>0</v>
      </c>
      <c r="ID45" s="22"/>
      <c r="IE45" s="24">
        <f t="shared" si="80"/>
        <v>0</v>
      </c>
      <c r="IF45" s="24">
        <f t="shared" si="81"/>
        <v>0</v>
      </c>
    </row>
    <row r="46" spans="1:240" x14ac:dyDescent="0.25">
      <c r="A46" s="163">
        <v>44</v>
      </c>
      <c r="B46" s="43"/>
      <c r="C46" s="43" t="s">
        <v>283</v>
      </c>
      <c r="D46" s="43" t="s">
        <v>184</v>
      </c>
      <c r="E46" s="82">
        <v>103</v>
      </c>
      <c r="F46" s="52" t="s">
        <v>105</v>
      </c>
      <c r="G46" s="17">
        <v>34052</v>
      </c>
      <c r="H46" s="12">
        <v>34328</v>
      </c>
      <c r="I46" s="12">
        <v>34586</v>
      </c>
      <c r="J46" s="12">
        <v>34667</v>
      </c>
      <c r="K46" s="12">
        <v>35094</v>
      </c>
      <c r="L46" s="12">
        <v>35536</v>
      </c>
      <c r="M46" s="12">
        <v>36330</v>
      </c>
      <c r="N46" s="12">
        <v>37012</v>
      </c>
      <c r="O46" s="12">
        <v>37625</v>
      </c>
      <c r="P46" s="11">
        <v>38370</v>
      </c>
      <c r="Q46" s="11">
        <v>39137</v>
      </c>
      <c r="R46" s="12">
        <v>39421</v>
      </c>
      <c r="S46" s="11">
        <v>39841</v>
      </c>
      <c r="T46" s="12">
        <v>39955</v>
      </c>
      <c r="U46" s="12">
        <v>39745</v>
      </c>
      <c r="V46" s="97">
        <v>39524</v>
      </c>
      <c r="W46" s="97">
        <v>39294</v>
      </c>
      <c r="X46" s="97">
        <v>39523</v>
      </c>
      <c r="Y46" s="97">
        <v>39501</v>
      </c>
      <c r="Z46" s="97">
        <v>39469</v>
      </c>
      <c r="AA46" s="63"/>
      <c r="AB46" s="70">
        <f t="shared" si="82"/>
        <v>276</v>
      </c>
      <c r="AC46" s="12">
        <f t="shared" si="83"/>
        <v>258</v>
      </c>
      <c r="AD46" s="12">
        <f t="shared" si="84"/>
        <v>81</v>
      </c>
      <c r="AE46" s="12">
        <f t="shared" si="85"/>
        <v>427</v>
      </c>
      <c r="AF46" s="12">
        <f t="shared" si="86"/>
        <v>442</v>
      </c>
      <c r="AG46" s="12">
        <f t="shared" si="87"/>
        <v>794</v>
      </c>
      <c r="AH46" s="12">
        <f t="shared" si="88"/>
        <v>682</v>
      </c>
      <c r="AI46" s="12">
        <f t="shared" si="89"/>
        <v>613</v>
      </c>
      <c r="AJ46" s="12">
        <f t="shared" si="90"/>
        <v>745</v>
      </c>
      <c r="AK46" s="12">
        <f t="shared" si="91"/>
        <v>767</v>
      </c>
      <c r="AL46" s="12">
        <f t="shared" si="92"/>
        <v>284</v>
      </c>
      <c r="AM46" s="12">
        <f t="shared" si="93"/>
        <v>420</v>
      </c>
      <c r="AN46" s="12">
        <f t="shared" si="94"/>
        <v>114</v>
      </c>
      <c r="AO46" s="12">
        <f t="shared" si="95"/>
        <v>-210</v>
      </c>
      <c r="AP46" s="12">
        <f t="shared" si="96"/>
        <v>-221</v>
      </c>
      <c r="AQ46" s="12">
        <f t="shared" si="97"/>
        <v>-230</v>
      </c>
      <c r="AR46" s="12">
        <f t="shared" si="98"/>
        <v>229</v>
      </c>
      <c r="AS46" s="12">
        <f t="shared" si="99"/>
        <v>-22</v>
      </c>
      <c r="AT46" s="12">
        <f t="shared" si="100"/>
        <v>-32</v>
      </c>
      <c r="AU46" s="79">
        <f t="shared" si="101"/>
        <v>5417</v>
      </c>
      <c r="AV46" s="63"/>
      <c r="AW46" s="17">
        <v>91</v>
      </c>
      <c r="AX46" s="12">
        <v>251</v>
      </c>
      <c r="AY46" s="12">
        <v>290</v>
      </c>
      <c r="AZ46" s="12">
        <v>261</v>
      </c>
      <c r="BA46" s="12">
        <v>199</v>
      </c>
      <c r="BB46" s="12">
        <v>206</v>
      </c>
      <c r="BC46" s="12">
        <v>206</v>
      </c>
      <c r="BD46" s="12">
        <v>222</v>
      </c>
      <c r="BE46" s="12">
        <v>288</v>
      </c>
      <c r="BF46" s="11">
        <v>320</v>
      </c>
      <c r="BG46" s="12">
        <v>298</v>
      </c>
      <c r="BH46" s="12">
        <v>247</v>
      </c>
      <c r="BI46" s="12">
        <v>224</v>
      </c>
      <c r="BJ46" s="12">
        <v>293</v>
      </c>
      <c r="BK46" s="12">
        <v>227</v>
      </c>
      <c r="BL46" s="12">
        <v>126</v>
      </c>
      <c r="BM46" s="11">
        <v>144</v>
      </c>
      <c r="BN46" s="11">
        <v>152</v>
      </c>
      <c r="BO46" s="11">
        <v>215</v>
      </c>
      <c r="BP46" s="19">
        <f t="shared" si="102"/>
        <v>4260</v>
      </c>
      <c r="BQ46" s="19"/>
      <c r="BR46" s="5">
        <f t="shared" si="103"/>
        <v>367</v>
      </c>
      <c r="BS46" s="5">
        <f t="shared" si="104"/>
        <v>509</v>
      </c>
      <c r="BT46" s="5">
        <f t="shared" si="105"/>
        <v>371</v>
      </c>
      <c r="BU46" s="5">
        <f t="shared" si="106"/>
        <v>688</v>
      </c>
      <c r="BV46" s="5">
        <f t="shared" si="107"/>
        <v>641</v>
      </c>
      <c r="BW46" s="5">
        <f t="shared" si="108"/>
        <v>1000</v>
      </c>
      <c r="BX46" s="5">
        <f t="shared" si="109"/>
        <v>888</v>
      </c>
      <c r="BY46" s="5">
        <f t="shared" si="110"/>
        <v>835</v>
      </c>
      <c r="BZ46" s="5">
        <f t="shared" si="111"/>
        <v>1033</v>
      </c>
      <c r="CA46" s="5">
        <f t="shared" si="112"/>
        <v>1087</v>
      </c>
      <c r="CB46" s="5">
        <f t="shared" si="113"/>
        <v>582</v>
      </c>
      <c r="CC46" s="5">
        <f t="shared" si="114"/>
        <v>667</v>
      </c>
      <c r="CD46" s="5">
        <f t="shared" si="115"/>
        <v>338</v>
      </c>
      <c r="CE46" s="5">
        <f t="shared" si="116"/>
        <v>83</v>
      </c>
      <c r="CF46" s="5">
        <f t="shared" si="117"/>
        <v>6</v>
      </c>
      <c r="CG46" s="5">
        <f t="shared" si="118"/>
        <v>-104</v>
      </c>
      <c r="CH46" s="5">
        <f t="shared" si="119"/>
        <v>373</v>
      </c>
      <c r="CI46" s="5">
        <f t="shared" si="120"/>
        <v>130</v>
      </c>
      <c r="CJ46" s="5">
        <f t="shared" si="121"/>
        <v>183</v>
      </c>
      <c r="CK46" s="19">
        <f t="shared" si="122"/>
        <v>9677</v>
      </c>
      <c r="CL46" s="19"/>
      <c r="CM46" s="5"/>
      <c r="CN46" s="5">
        <f t="shared" si="123"/>
        <v>142</v>
      </c>
      <c r="CO46" s="5">
        <f t="shared" si="124"/>
        <v>-138</v>
      </c>
      <c r="CP46" s="5">
        <f t="shared" si="125"/>
        <v>317</v>
      </c>
      <c r="CQ46" s="5">
        <f t="shared" si="126"/>
        <v>-47</v>
      </c>
      <c r="CR46" s="5">
        <f t="shared" si="127"/>
        <v>359</v>
      </c>
      <c r="CS46" s="5">
        <f t="shared" si="128"/>
        <v>-112</v>
      </c>
      <c r="CT46" s="5">
        <f t="shared" si="129"/>
        <v>-53</v>
      </c>
      <c r="CU46" s="5">
        <f t="shared" si="130"/>
        <v>198</v>
      </c>
      <c r="CV46" s="5">
        <f t="shared" si="131"/>
        <v>54</v>
      </c>
      <c r="CW46" s="5">
        <f t="shared" si="132"/>
        <v>-505</v>
      </c>
      <c r="CX46" s="5">
        <f t="shared" si="133"/>
        <v>85</v>
      </c>
      <c r="CY46" s="5">
        <f t="shared" si="134"/>
        <v>-329</v>
      </c>
      <c r="CZ46" s="5">
        <f t="shared" si="135"/>
        <v>-255</v>
      </c>
      <c r="DA46" s="5">
        <f t="shared" si="136"/>
        <v>-77</v>
      </c>
      <c r="DB46" s="5">
        <f t="shared" si="137"/>
        <v>-110</v>
      </c>
      <c r="DC46" s="5">
        <f t="shared" si="138"/>
        <v>477</v>
      </c>
      <c r="DD46" s="5">
        <f t="shared" si="139"/>
        <v>-243</v>
      </c>
      <c r="DE46" s="5">
        <f t="shared" si="140"/>
        <v>53</v>
      </c>
      <c r="DF46" s="19"/>
      <c r="DG46" s="19"/>
      <c r="DH46" s="19"/>
      <c r="DI46" s="77"/>
      <c r="DJ46" s="121">
        <v>0.38692098092643051</v>
      </c>
      <c r="DK46" s="121">
        <v>-0.27111984282907664</v>
      </c>
      <c r="DL46" s="121">
        <v>0.85444743935309975</v>
      </c>
      <c r="DM46" s="121">
        <v>-6.8313953488372089E-2</v>
      </c>
      <c r="DN46" s="121">
        <v>0.56006240249609984</v>
      </c>
      <c r="DO46" s="121">
        <v>-0.112</v>
      </c>
      <c r="DP46" s="121">
        <v>-5.9684684684684686E-2</v>
      </c>
      <c r="DQ46" s="121">
        <v>0.237125748502994</v>
      </c>
      <c r="DR46" s="121">
        <v>5.2274927395934173E-2</v>
      </c>
      <c r="DS46" s="121">
        <v>-0.46458141674333026</v>
      </c>
      <c r="DT46" s="121">
        <v>0.14604810996563575</v>
      </c>
      <c r="DU46" s="121">
        <v>-0.49325337331334335</v>
      </c>
      <c r="DV46" s="121">
        <v>-0.75443786982248517</v>
      </c>
      <c r="DW46" s="121">
        <v>-0.92771084337349397</v>
      </c>
      <c r="DX46" s="121">
        <v>-18.333333333333332</v>
      </c>
      <c r="DY46" s="121">
        <v>-4.5865384615384617</v>
      </c>
      <c r="DZ46" s="121">
        <v>-0.65147453083109919</v>
      </c>
      <c r="EA46" s="121"/>
      <c r="EB46" s="24"/>
      <c r="EC46" s="63"/>
      <c r="ED46" s="77"/>
      <c r="EE46" s="77"/>
      <c r="EF46" s="77"/>
      <c r="EG46" s="77"/>
      <c r="EH46" s="77"/>
      <c r="EI46" s="77"/>
      <c r="EJ46" s="77"/>
      <c r="EK46" s="77"/>
      <c r="EL46" s="77"/>
      <c r="EM46" s="77"/>
      <c r="EN46" s="77"/>
      <c r="EO46" s="77"/>
      <c r="EP46" s="77"/>
      <c r="EQ46" s="77"/>
      <c r="ER46" s="77"/>
      <c r="ES46" s="77"/>
      <c r="ET46" s="77"/>
      <c r="EU46" s="77"/>
      <c r="EV46" s="77"/>
      <c r="EW46" s="24"/>
      <c r="EX46" s="19"/>
      <c r="EY46" s="77"/>
      <c r="EZ46" s="77"/>
      <c r="FA46" s="77"/>
      <c r="FB46" s="77"/>
      <c r="FC46" s="77"/>
      <c r="FD46" s="77"/>
      <c r="FE46" s="77"/>
      <c r="FF46" s="77"/>
      <c r="FG46" s="77"/>
      <c r="FH46" s="77"/>
      <c r="FI46" s="77"/>
      <c r="FJ46" s="77"/>
      <c r="FK46" s="77"/>
      <c r="FL46" s="77"/>
      <c r="FM46" s="77"/>
      <c r="FN46" s="77"/>
      <c r="FO46" s="77"/>
      <c r="FP46" s="77"/>
      <c r="FQ46" s="77"/>
      <c r="FR46" s="24"/>
      <c r="FS46" s="24"/>
      <c r="FT46" s="24"/>
      <c r="FU46" s="77"/>
      <c r="FV46" s="77"/>
      <c r="FW46" s="77"/>
      <c r="FX46" s="77"/>
      <c r="FY46" s="77"/>
      <c r="FZ46" s="77"/>
      <c r="GA46" s="77"/>
      <c r="GB46" s="77"/>
      <c r="GC46" s="77"/>
      <c r="GD46" s="77"/>
      <c r="GE46" s="77"/>
      <c r="GF46" s="77"/>
      <c r="GG46" s="77"/>
      <c r="GH46" s="77"/>
      <c r="GI46" s="77"/>
      <c r="GJ46" s="77"/>
      <c r="GK46" s="77"/>
      <c r="GL46" s="77"/>
      <c r="GM46" s="77"/>
      <c r="GN46" s="24"/>
      <c r="GO46" s="24">
        <v>4.3500000000000006E-3</v>
      </c>
      <c r="GP46" s="10">
        <f t="shared" si="141"/>
        <v>1.5964500000000001</v>
      </c>
      <c r="GQ46" s="10">
        <f t="shared" si="142"/>
        <v>2.2141500000000005</v>
      </c>
      <c r="GR46" s="10">
        <f t="shared" si="143"/>
        <v>1.6138500000000002</v>
      </c>
      <c r="GS46" s="10">
        <f t="shared" si="144"/>
        <v>2.9928000000000003</v>
      </c>
      <c r="GT46" s="10">
        <f t="shared" si="145"/>
        <v>2.7883500000000003</v>
      </c>
      <c r="GU46" s="10">
        <f t="shared" si="146"/>
        <v>4.3500000000000005</v>
      </c>
      <c r="GV46" s="10">
        <f t="shared" si="147"/>
        <v>3.8628000000000005</v>
      </c>
      <c r="GW46" s="10">
        <f t="shared" si="148"/>
        <v>3.6322500000000004</v>
      </c>
      <c r="GX46" s="10">
        <f t="shared" si="149"/>
        <v>4.4935500000000008</v>
      </c>
      <c r="GY46" s="10">
        <f t="shared" si="150"/>
        <v>4.7284500000000005</v>
      </c>
      <c r="GZ46" s="10">
        <f t="shared" si="151"/>
        <v>2.5317000000000003</v>
      </c>
      <c r="HA46" s="10">
        <f t="shared" si="152"/>
        <v>2.9014500000000005</v>
      </c>
      <c r="HB46" s="10">
        <f t="shared" si="153"/>
        <v>1.4703000000000002</v>
      </c>
      <c r="HC46" s="10">
        <f t="shared" si="154"/>
        <v>0.36105000000000004</v>
      </c>
      <c r="HD46" s="10">
        <f t="shared" si="155"/>
        <v>2.6100000000000005E-2</v>
      </c>
      <c r="HE46" s="10">
        <f t="shared" si="156"/>
        <v>-0.45240000000000008</v>
      </c>
      <c r="HF46" s="10">
        <f t="shared" si="157"/>
        <v>1.6225500000000002</v>
      </c>
      <c r="HG46" s="10">
        <f t="shared" si="158"/>
        <v>0.56550000000000011</v>
      </c>
      <c r="HH46" s="10">
        <f t="shared" si="159"/>
        <v>0.79605000000000015</v>
      </c>
      <c r="HI46" s="19">
        <f t="shared" si="160"/>
        <v>42.094950000000004</v>
      </c>
      <c r="HJ46" s="115"/>
      <c r="HK46" s="115"/>
      <c r="HL46" s="115"/>
      <c r="HM46" s="115"/>
      <c r="HN46" s="115"/>
      <c r="HO46" s="115"/>
      <c r="HP46" s="115"/>
      <c r="HQ46" s="115"/>
      <c r="HR46" s="115"/>
      <c r="HS46" s="115"/>
      <c r="HT46" s="115"/>
      <c r="HU46" s="115"/>
      <c r="HV46" s="115"/>
      <c r="HW46" s="115"/>
      <c r="HX46" s="115"/>
      <c r="HY46" s="115"/>
      <c r="HZ46" s="115"/>
      <c r="IA46" s="115"/>
      <c r="IB46" s="115"/>
      <c r="IC46" s="22">
        <f t="shared" si="161"/>
        <v>4.3500000000000006E-3</v>
      </c>
      <c r="ID46" s="22"/>
      <c r="IE46" s="24">
        <f t="shared" si="80"/>
        <v>6.9975835240113685E-8</v>
      </c>
      <c r="IF46" s="24">
        <f t="shared" si="81"/>
        <v>3.7003068722326782E-6</v>
      </c>
    </row>
    <row r="47" spans="1:240" x14ac:dyDescent="0.25">
      <c r="A47" s="163">
        <v>45</v>
      </c>
      <c r="B47" s="43"/>
      <c r="C47" s="43" t="s">
        <v>281</v>
      </c>
      <c r="D47" s="43" t="s">
        <v>202</v>
      </c>
      <c r="E47" s="82">
        <v>516</v>
      </c>
      <c r="F47" s="53" t="s">
        <v>167</v>
      </c>
      <c r="G47" s="17">
        <v>491</v>
      </c>
      <c r="H47" s="12">
        <v>605</v>
      </c>
      <c r="I47" s="12">
        <v>674</v>
      </c>
      <c r="J47" s="12">
        <v>1006</v>
      </c>
      <c r="K47" s="12">
        <v>1276</v>
      </c>
      <c r="L47" s="12">
        <v>1451</v>
      </c>
      <c r="M47" s="12">
        <v>1557</v>
      </c>
      <c r="N47" s="12">
        <v>1770</v>
      </c>
      <c r="O47" s="12">
        <v>2074</v>
      </c>
      <c r="P47" s="11">
        <v>2196</v>
      </c>
      <c r="Q47" s="12">
        <v>2318</v>
      </c>
      <c r="R47" s="12">
        <v>2620</v>
      </c>
      <c r="S47" s="12">
        <v>3296</v>
      </c>
      <c r="T47" s="11">
        <v>3495</v>
      </c>
      <c r="U47" s="11">
        <v>3589</v>
      </c>
      <c r="V47" s="98">
        <v>3494</v>
      </c>
      <c r="W47" s="98">
        <v>3393</v>
      </c>
      <c r="X47" s="98">
        <v>3218</v>
      </c>
      <c r="Y47" s="98">
        <v>2792</v>
      </c>
      <c r="Z47" s="98">
        <v>2393</v>
      </c>
      <c r="AA47" s="63"/>
      <c r="AB47" s="72">
        <f t="shared" si="82"/>
        <v>114</v>
      </c>
      <c r="AC47" s="11">
        <f t="shared" si="83"/>
        <v>69</v>
      </c>
      <c r="AD47" s="11">
        <f t="shared" si="84"/>
        <v>332</v>
      </c>
      <c r="AE47" s="11">
        <f t="shared" si="85"/>
        <v>270</v>
      </c>
      <c r="AF47" s="11">
        <f t="shared" si="86"/>
        <v>175</v>
      </c>
      <c r="AG47" s="11">
        <f t="shared" si="87"/>
        <v>106</v>
      </c>
      <c r="AH47" s="11">
        <f t="shared" si="88"/>
        <v>213</v>
      </c>
      <c r="AI47" s="11">
        <f t="shared" si="89"/>
        <v>304</v>
      </c>
      <c r="AJ47" s="11">
        <f t="shared" si="90"/>
        <v>122</v>
      </c>
      <c r="AK47" s="11">
        <f t="shared" si="91"/>
        <v>122</v>
      </c>
      <c r="AL47" s="11">
        <f t="shared" si="92"/>
        <v>302</v>
      </c>
      <c r="AM47" s="11">
        <f t="shared" si="93"/>
        <v>676</v>
      </c>
      <c r="AN47" s="11">
        <f t="shared" si="94"/>
        <v>199</v>
      </c>
      <c r="AO47" s="11">
        <f t="shared" si="95"/>
        <v>94</v>
      </c>
      <c r="AP47" s="11">
        <f t="shared" si="96"/>
        <v>-95</v>
      </c>
      <c r="AQ47" s="11">
        <f t="shared" si="97"/>
        <v>-101</v>
      </c>
      <c r="AR47" s="11">
        <f t="shared" si="98"/>
        <v>-175</v>
      </c>
      <c r="AS47" s="11">
        <f t="shared" si="99"/>
        <v>-426</v>
      </c>
      <c r="AT47" s="11">
        <f t="shared" si="100"/>
        <v>-399</v>
      </c>
      <c r="AU47" s="78">
        <f t="shared" si="101"/>
        <v>1902</v>
      </c>
      <c r="AV47" s="65"/>
      <c r="AW47" s="17">
        <v>11</v>
      </c>
      <c r="AX47" s="12">
        <v>33</v>
      </c>
      <c r="AY47" s="12">
        <v>72</v>
      </c>
      <c r="AZ47" s="12">
        <v>83</v>
      </c>
      <c r="BA47" s="12">
        <v>89</v>
      </c>
      <c r="BB47" s="12">
        <v>125</v>
      </c>
      <c r="BC47" s="12">
        <v>182</v>
      </c>
      <c r="BD47" s="12">
        <v>138</v>
      </c>
      <c r="BE47" s="12">
        <v>242</v>
      </c>
      <c r="BF47" s="11">
        <v>205</v>
      </c>
      <c r="BG47" s="11">
        <v>206</v>
      </c>
      <c r="BH47" s="11">
        <v>154</v>
      </c>
      <c r="BI47" s="11">
        <v>119</v>
      </c>
      <c r="BJ47" s="11">
        <v>153</v>
      </c>
      <c r="BK47" s="11">
        <v>227</v>
      </c>
      <c r="BL47" s="11">
        <v>168</v>
      </c>
      <c r="BM47" s="11">
        <v>252</v>
      </c>
      <c r="BN47" s="11">
        <v>474</v>
      </c>
      <c r="BO47" s="11">
        <v>480</v>
      </c>
      <c r="BP47" s="27">
        <f t="shared" si="102"/>
        <v>3413</v>
      </c>
      <c r="BQ47" s="19"/>
      <c r="BR47" s="5">
        <f t="shared" si="103"/>
        <v>125</v>
      </c>
      <c r="BS47" s="5">
        <f t="shared" si="104"/>
        <v>102</v>
      </c>
      <c r="BT47" s="5">
        <f t="shared" si="105"/>
        <v>404</v>
      </c>
      <c r="BU47" s="5">
        <f t="shared" si="106"/>
        <v>353</v>
      </c>
      <c r="BV47" s="5">
        <f t="shared" si="107"/>
        <v>264</v>
      </c>
      <c r="BW47" s="5">
        <f t="shared" si="108"/>
        <v>231</v>
      </c>
      <c r="BX47" s="5">
        <f t="shared" si="109"/>
        <v>395</v>
      </c>
      <c r="BY47" s="5">
        <f t="shared" si="110"/>
        <v>442</v>
      </c>
      <c r="BZ47" s="5">
        <f t="shared" si="111"/>
        <v>364</v>
      </c>
      <c r="CA47" s="5">
        <f t="shared" si="112"/>
        <v>327</v>
      </c>
      <c r="CB47" s="5">
        <f t="shared" si="113"/>
        <v>508</v>
      </c>
      <c r="CC47" s="5">
        <f t="shared" si="114"/>
        <v>830</v>
      </c>
      <c r="CD47" s="5">
        <f t="shared" si="115"/>
        <v>318</v>
      </c>
      <c r="CE47" s="5">
        <f t="shared" si="116"/>
        <v>247</v>
      </c>
      <c r="CF47" s="5">
        <f t="shared" si="117"/>
        <v>132</v>
      </c>
      <c r="CG47" s="5">
        <f t="shared" si="118"/>
        <v>67</v>
      </c>
      <c r="CH47" s="5">
        <f t="shared" si="119"/>
        <v>77</v>
      </c>
      <c r="CI47" s="5">
        <f t="shared" si="120"/>
        <v>48</v>
      </c>
      <c r="CJ47" s="5">
        <f t="shared" si="121"/>
        <v>81</v>
      </c>
      <c r="CK47" s="19">
        <f t="shared" si="122"/>
        <v>5315</v>
      </c>
      <c r="CL47" s="19"/>
      <c r="CM47" s="5"/>
      <c r="CN47" s="5">
        <f t="shared" si="123"/>
        <v>-23</v>
      </c>
      <c r="CO47" s="5">
        <f t="shared" si="124"/>
        <v>302</v>
      </c>
      <c r="CP47" s="5">
        <f t="shared" si="125"/>
        <v>-51</v>
      </c>
      <c r="CQ47" s="5">
        <f t="shared" si="126"/>
        <v>-89</v>
      </c>
      <c r="CR47" s="5">
        <f t="shared" si="127"/>
        <v>-33</v>
      </c>
      <c r="CS47" s="5">
        <f t="shared" si="128"/>
        <v>164</v>
      </c>
      <c r="CT47" s="5">
        <f t="shared" si="129"/>
        <v>47</v>
      </c>
      <c r="CU47" s="5">
        <f t="shared" si="130"/>
        <v>-78</v>
      </c>
      <c r="CV47" s="5">
        <f t="shared" si="131"/>
        <v>-37</v>
      </c>
      <c r="CW47" s="5">
        <f t="shared" si="132"/>
        <v>181</v>
      </c>
      <c r="CX47" s="5">
        <f t="shared" si="133"/>
        <v>322</v>
      </c>
      <c r="CY47" s="5">
        <f t="shared" si="134"/>
        <v>-512</v>
      </c>
      <c r="CZ47" s="5">
        <f t="shared" si="135"/>
        <v>-71</v>
      </c>
      <c r="DA47" s="5">
        <f t="shared" si="136"/>
        <v>-115</v>
      </c>
      <c r="DB47" s="5">
        <f t="shared" si="137"/>
        <v>-65</v>
      </c>
      <c r="DC47" s="5">
        <f t="shared" si="138"/>
        <v>10</v>
      </c>
      <c r="DD47" s="5">
        <f t="shared" si="139"/>
        <v>-29</v>
      </c>
      <c r="DE47" s="5">
        <f t="shared" si="140"/>
        <v>33</v>
      </c>
      <c r="DF47" s="19"/>
      <c r="DG47" s="19"/>
      <c r="DH47" s="19"/>
      <c r="DI47" s="77"/>
      <c r="DJ47" s="121">
        <v>-0.184</v>
      </c>
      <c r="DK47" s="121">
        <v>2.9607843137254903</v>
      </c>
      <c r="DL47" s="121">
        <v>-0.12623762376237624</v>
      </c>
      <c r="DM47" s="121">
        <v>-0.25212464589235128</v>
      </c>
      <c r="DN47" s="121">
        <v>-0.125</v>
      </c>
      <c r="DO47" s="121">
        <v>0.70995670995671001</v>
      </c>
      <c r="DP47" s="121">
        <v>0.11898734177215189</v>
      </c>
      <c r="DQ47" s="121">
        <v>-0.17647058823529413</v>
      </c>
      <c r="DR47" s="121">
        <v>-0.10164835164835165</v>
      </c>
      <c r="DS47" s="121">
        <v>0.55351681957186549</v>
      </c>
      <c r="DT47" s="121">
        <v>0.63385826771653542</v>
      </c>
      <c r="DU47" s="121">
        <v>-0.61686746987951813</v>
      </c>
      <c r="DV47" s="121">
        <v>-0.22327044025157233</v>
      </c>
      <c r="DW47" s="121">
        <v>-0.46558704453441296</v>
      </c>
      <c r="DX47" s="121">
        <v>-0.49242424242424243</v>
      </c>
      <c r="DY47" s="121">
        <v>0.14925373134328357</v>
      </c>
      <c r="DZ47" s="121">
        <v>-0.37662337662337664</v>
      </c>
      <c r="EA47" s="121"/>
      <c r="EB47" s="24"/>
      <c r="EC47" s="63"/>
      <c r="ED47" s="77"/>
      <c r="EE47" s="77"/>
      <c r="EF47" s="77"/>
      <c r="EG47" s="77"/>
      <c r="EH47" s="77"/>
      <c r="EI47" s="77"/>
      <c r="EJ47" s="77"/>
      <c r="EK47" s="77"/>
      <c r="EL47" s="77"/>
      <c r="EM47" s="77"/>
      <c r="EN47" s="77"/>
      <c r="EO47" s="77"/>
      <c r="EP47" s="77"/>
      <c r="EQ47" s="77"/>
      <c r="ER47" s="77"/>
      <c r="ES47" s="77"/>
      <c r="ET47" s="77"/>
      <c r="EU47" s="77"/>
      <c r="EV47" s="77"/>
      <c r="EW47" s="24"/>
      <c r="EX47" s="19"/>
      <c r="EY47" s="77"/>
      <c r="EZ47" s="77"/>
      <c r="FA47" s="77"/>
      <c r="FB47" s="77"/>
      <c r="FC47" s="77"/>
      <c r="FD47" s="77"/>
      <c r="FE47" s="77"/>
      <c r="FF47" s="77"/>
      <c r="FG47" s="77"/>
      <c r="FH47" s="77"/>
      <c r="FI47" s="77"/>
      <c r="FJ47" s="77"/>
      <c r="FK47" s="77"/>
      <c r="FL47" s="77"/>
      <c r="FM47" s="77"/>
      <c r="FN47" s="77"/>
      <c r="FO47" s="77"/>
      <c r="FP47" s="77"/>
      <c r="FQ47" s="77"/>
      <c r="FR47" s="24"/>
      <c r="FS47" s="24"/>
      <c r="FT47" s="24"/>
      <c r="FU47" s="77"/>
      <c r="FV47" s="77"/>
      <c r="FW47" s="77"/>
      <c r="FX47" s="77"/>
      <c r="FY47" s="77"/>
      <c r="FZ47" s="77"/>
      <c r="GA47" s="77"/>
      <c r="GB47" s="77"/>
      <c r="GC47" s="77"/>
      <c r="GD47" s="77"/>
      <c r="GE47" s="77"/>
      <c r="GF47" s="77"/>
      <c r="GG47" s="77"/>
      <c r="GH47" s="77"/>
      <c r="GI47" s="77"/>
      <c r="GJ47" s="77"/>
      <c r="GK47" s="77"/>
      <c r="GL47" s="77"/>
      <c r="GM47" s="77"/>
      <c r="GN47" s="24"/>
      <c r="GO47" s="24">
        <v>0</v>
      </c>
      <c r="GP47" s="10">
        <f t="shared" si="141"/>
        <v>0</v>
      </c>
      <c r="GQ47" s="10">
        <f t="shared" si="142"/>
        <v>0</v>
      </c>
      <c r="GR47" s="10">
        <f t="shared" si="143"/>
        <v>0</v>
      </c>
      <c r="GS47" s="10">
        <f t="shared" si="144"/>
        <v>0</v>
      </c>
      <c r="GT47" s="10">
        <f t="shared" si="145"/>
        <v>0</v>
      </c>
      <c r="GU47" s="10">
        <f t="shared" si="146"/>
        <v>0</v>
      </c>
      <c r="GV47" s="10">
        <f t="shared" si="147"/>
        <v>0</v>
      </c>
      <c r="GW47" s="10">
        <f t="shared" si="148"/>
        <v>0</v>
      </c>
      <c r="GX47" s="10">
        <f t="shared" si="149"/>
        <v>0</v>
      </c>
      <c r="GY47" s="10">
        <f t="shared" si="150"/>
        <v>0</v>
      </c>
      <c r="GZ47" s="10">
        <f t="shared" si="151"/>
        <v>0</v>
      </c>
      <c r="HA47" s="10">
        <f t="shared" si="152"/>
        <v>0</v>
      </c>
      <c r="HB47" s="10">
        <f t="shared" si="153"/>
        <v>0</v>
      </c>
      <c r="HC47" s="10">
        <f t="shared" si="154"/>
        <v>0</v>
      </c>
      <c r="HD47" s="10">
        <f t="shared" si="155"/>
        <v>0</v>
      </c>
      <c r="HE47" s="10">
        <f t="shared" si="156"/>
        <v>0</v>
      </c>
      <c r="HF47" s="10">
        <f t="shared" si="157"/>
        <v>0</v>
      </c>
      <c r="HG47" s="10">
        <f t="shared" si="158"/>
        <v>0</v>
      </c>
      <c r="HH47" s="10">
        <f t="shared" si="159"/>
        <v>0</v>
      </c>
      <c r="HI47" s="19">
        <f t="shared" si="160"/>
        <v>0</v>
      </c>
      <c r="HJ47" s="115"/>
      <c r="HK47" s="115"/>
      <c r="HL47" s="115"/>
      <c r="HM47" s="115"/>
      <c r="HN47" s="115"/>
      <c r="HO47" s="115"/>
      <c r="HP47" s="115"/>
      <c r="HQ47" s="115"/>
      <c r="HR47" s="115"/>
      <c r="HS47" s="115"/>
      <c r="HT47" s="115"/>
      <c r="HU47" s="115"/>
      <c r="HV47" s="115"/>
      <c r="HW47" s="115"/>
      <c r="HX47" s="115"/>
      <c r="HY47" s="115"/>
      <c r="HZ47" s="115"/>
      <c r="IA47" s="115"/>
      <c r="IB47" s="115"/>
      <c r="IC47" s="22">
        <f t="shared" si="161"/>
        <v>0</v>
      </c>
      <c r="ID47" s="22"/>
      <c r="IE47" s="24">
        <f t="shared" si="80"/>
        <v>0</v>
      </c>
      <c r="IF47" s="24">
        <f t="shared" si="81"/>
        <v>0</v>
      </c>
    </row>
    <row r="48" spans="1:240" x14ac:dyDescent="0.25">
      <c r="A48" s="163">
        <v>46</v>
      </c>
      <c r="B48" s="49"/>
      <c r="C48" s="49" t="s">
        <v>282</v>
      </c>
      <c r="D48" s="49" t="s">
        <v>200</v>
      </c>
      <c r="E48" s="82">
        <v>352</v>
      </c>
      <c r="F48" s="53" t="s">
        <v>73</v>
      </c>
      <c r="G48" s="17">
        <v>621</v>
      </c>
      <c r="H48" s="12">
        <v>651</v>
      </c>
      <c r="I48" s="12">
        <v>702</v>
      </c>
      <c r="J48" s="12">
        <v>744</v>
      </c>
      <c r="K48" s="12">
        <v>796</v>
      </c>
      <c r="L48" s="12">
        <v>847</v>
      </c>
      <c r="M48" s="12">
        <v>910</v>
      </c>
      <c r="N48" s="12">
        <v>916</v>
      </c>
      <c r="O48" s="12">
        <v>951</v>
      </c>
      <c r="P48" s="11">
        <v>1005</v>
      </c>
      <c r="Q48" s="11">
        <v>1097</v>
      </c>
      <c r="R48" s="12">
        <v>1235</v>
      </c>
      <c r="S48" s="11">
        <v>1394</v>
      </c>
      <c r="T48" s="12">
        <v>1563</v>
      </c>
      <c r="U48" s="12">
        <v>1569</v>
      </c>
      <c r="V48" s="97">
        <v>1559</v>
      </c>
      <c r="W48" s="97">
        <v>1646</v>
      </c>
      <c r="X48" s="97">
        <v>1720</v>
      </c>
      <c r="Y48" s="97">
        <v>1762</v>
      </c>
      <c r="Z48" s="98">
        <v>1849</v>
      </c>
      <c r="AA48" s="63"/>
      <c r="AB48" s="70">
        <f t="shared" si="82"/>
        <v>30</v>
      </c>
      <c r="AC48" s="12">
        <f t="shared" si="83"/>
        <v>51</v>
      </c>
      <c r="AD48" s="12">
        <f t="shared" si="84"/>
        <v>42</v>
      </c>
      <c r="AE48" s="12">
        <f t="shared" si="85"/>
        <v>52</v>
      </c>
      <c r="AF48" s="12">
        <f t="shared" si="86"/>
        <v>51</v>
      </c>
      <c r="AG48" s="12">
        <f t="shared" si="87"/>
        <v>63</v>
      </c>
      <c r="AH48" s="12">
        <f t="shared" si="88"/>
        <v>6</v>
      </c>
      <c r="AI48" s="12">
        <f t="shared" si="89"/>
        <v>35</v>
      </c>
      <c r="AJ48" s="12">
        <f t="shared" si="90"/>
        <v>54</v>
      </c>
      <c r="AK48" s="12">
        <f t="shared" si="91"/>
        <v>92</v>
      </c>
      <c r="AL48" s="12">
        <f t="shared" si="92"/>
        <v>138</v>
      </c>
      <c r="AM48" s="12">
        <f t="shared" si="93"/>
        <v>159</v>
      </c>
      <c r="AN48" s="12">
        <f t="shared" si="94"/>
        <v>169</v>
      </c>
      <c r="AO48" s="12">
        <f t="shared" si="95"/>
        <v>6</v>
      </c>
      <c r="AP48" s="12">
        <f t="shared" si="96"/>
        <v>-10</v>
      </c>
      <c r="AQ48" s="12">
        <f t="shared" si="97"/>
        <v>87</v>
      </c>
      <c r="AR48" s="12">
        <f t="shared" si="98"/>
        <v>74</v>
      </c>
      <c r="AS48" s="12">
        <f t="shared" si="99"/>
        <v>42</v>
      </c>
      <c r="AT48" s="12">
        <f t="shared" si="100"/>
        <v>87</v>
      </c>
      <c r="AU48" s="79">
        <f t="shared" si="101"/>
        <v>1228</v>
      </c>
      <c r="AV48" s="63"/>
      <c r="AW48" s="17">
        <v>43</v>
      </c>
      <c r="AX48" s="12">
        <v>81</v>
      </c>
      <c r="AY48" s="12">
        <v>85</v>
      </c>
      <c r="AZ48" s="12">
        <v>101</v>
      </c>
      <c r="BA48" s="12">
        <v>60</v>
      </c>
      <c r="BB48" s="12">
        <v>84</v>
      </c>
      <c r="BC48" s="12">
        <v>123</v>
      </c>
      <c r="BD48" s="12">
        <v>110</v>
      </c>
      <c r="BE48" s="12">
        <v>120</v>
      </c>
      <c r="BF48" s="11">
        <v>119</v>
      </c>
      <c r="BG48" s="11">
        <v>114</v>
      </c>
      <c r="BH48" s="11">
        <v>121</v>
      </c>
      <c r="BI48" s="11">
        <v>103</v>
      </c>
      <c r="BJ48" s="11">
        <v>132</v>
      </c>
      <c r="BK48" s="11">
        <v>144</v>
      </c>
      <c r="BL48" s="11">
        <v>74</v>
      </c>
      <c r="BM48" s="11">
        <v>115</v>
      </c>
      <c r="BN48" s="11">
        <v>155</v>
      </c>
      <c r="BO48" s="8">
        <v>135</v>
      </c>
      <c r="BP48" s="19">
        <f t="shared" si="102"/>
        <v>2019</v>
      </c>
      <c r="BQ48" s="27"/>
      <c r="BR48" s="5">
        <f t="shared" si="103"/>
        <v>73</v>
      </c>
      <c r="BS48" s="5">
        <f t="shared" si="104"/>
        <v>132</v>
      </c>
      <c r="BT48" s="5">
        <f t="shared" si="105"/>
        <v>127</v>
      </c>
      <c r="BU48" s="5">
        <f t="shared" si="106"/>
        <v>153</v>
      </c>
      <c r="BV48" s="5">
        <f t="shared" si="107"/>
        <v>111</v>
      </c>
      <c r="BW48" s="5">
        <f t="shared" si="108"/>
        <v>147</v>
      </c>
      <c r="BX48" s="5">
        <f t="shared" si="109"/>
        <v>129</v>
      </c>
      <c r="BY48" s="5">
        <f t="shared" si="110"/>
        <v>145</v>
      </c>
      <c r="BZ48" s="5">
        <f t="shared" si="111"/>
        <v>174</v>
      </c>
      <c r="CA48" s="5">
        <f t="shared" si="112"/>
        <v>211</v>
      </c>
      <c r="CB48" s="5">
        <f t="shared" si="113"/>
        <v>252</v>
      </c>
      <c r="CC48" s="5">
        <f t="shared" si="114"/>
        <v>280</v>
      </c>
      <c r="CD48" s="5">
        <f t="shared" si="115"/>
        <v>272</v>
      </c>
      <c r="CE48" s="5">
        <f t="shared" si="116"/>
        <v>138</v>
      </c>
      <c r="CF48" s="5">
        <f t="shared" si="117"/>
        <v>134</v>
      </c>
      <c r="CG48" s="5">
        <f t="shared" si="118"/>
        <v>161</v>
      </c>
      <c r="CH48" s="5">
        <f t="shared" si="119"/>
        <v>189</v>
      </c>
      <c r="CI48" s="5">
        <f t="shared" si="120"/>
        <v>197</v>
      </c>
      <c r="CJ48" s="5">
        <f t="shared" si="121"/>
        <v>222</v>
      </c>
      <c r="CK48" s="19">
        <f t="shared" si="122"/>
        <v>3247</v>
      </c>
      <c r="CL48" s="19"/>
      <c r="CM48" s="5"/>
      <c r="CN48" s="5">
        <f t="shared" si="123"/>
        <v>59</v>
      </c>
      <c r="CO48" s="5">
        <f t="shared" si="124"/>
        <v>-5</v>
      </c>
      <c r="CP48" s="5">
        <f t="shared" si="125"/>
        <v>26</v>
      </c>
      <c r="CQ48" s="5">
        <f t="shared" si="126"/>
        <v>-42</v>
      </c>
      <c r="CR48" s="5">
        <f t="shared" si="127"/>
        <v>36</v>
      </c>
      <c r="CS48" s="5">
        <f t="shared" si="128"/>
        <v>-18</v>
      </c>
      <c r="CT48" s="5">
        <f t="shared" si="129"/>
        <v>16</v>
      </c>
      <c r="CU48" s="5">
        <f t="shared" si="130"/>
        <v>29</v>
      </c>
      <c r="CV48" s="5">
        <f t="shared" si="131"/>
        <v>37</v>
      </c>
      <c r="CW48" s="5">
        <f t="shared" si="132"/>
        <v>41</v>
      </c>
      <c r="CX48" s="5">
        <f t="shared" si="133"/>
        <v>28</v>
      </c>
      <c r="CY48" s="5">
        <f t="shared" si="134"/>
        <v>-8</v>
      </c>
      <c r="CZ48" s="5">
        <f t="shared" si="135"/>
        <v>-134</v>
      </c>
      <c r="DA48" s="5">
        <f t="shared" si="136"/>
        <v>-4</v>
      </c>
      <c r="DB48" s="5">
        <f t="shared" si="137"/>
        <v>27</v>
      </c>
      <c r="DC48" s="5">
        <f t="shared" si="138"/>
        <v>28</v>
      </c>
      <c r="DD48" s="5">
        <f t="shared" si="139"/>
        <v>8</v>
      </c>
      <c r="DE48" s="5">
        <f t="shared" si="140"/>
        <v>25</v>
      </c>
      <c r="DF48" s="19"/>
      <c r="DG48" s="19"/>
      <c r="DH48" s="19"/>
      <c r="DI48" s="77"/>
      <c r="DJ48" s="121">
        <v>0.80821917808219179</v>
      </c>
      <c r="DK48" s="121">
        <v>-3.787878787878788E-2</v>
      </c>
      <c r="DL48" s="121">
        <v>0.20472440944881889</v>
      </c>
      <c r="DM48" s="121">
        <v>-0.27450980392156865</v>
      </c>
      <c r="DN48" s="121">
        <v>0.32432432432432434</v>
      </c>
      <c r="DO48" s="121">
        <v>-0.12244897959183673</v>
      </c>
      <c r="DP48" s="121">
        <v>0.12403100775193798</v>
      </c>
      <c r="DQ48" s="121">
        <v>0.2</v>
      </c>
      <c r="DR48" s="121">
        <v>0.21264367816091953</v>
      </c>
      <c r="DS48" s="121">
        <v>0.19431279620853081</v>
      </c>
      <c r="DT48" s="121">
        <v>0.1111111111111111</v>
      </c>
      <c r="DU48" s="121">
        <v>-2.8571428571428571E-2</v>
      </c>
      <c r="DV48" s="121">
        <v>-0.49264705882352944</v>
      </c>
      <c r="DW48" s="121">
        <v>-2.8985507246376812E-2</v>
      </c>
      <c r="DX48" s="121">
        <v>0.20149253731343283</v>
      </c>
      <c r="DY48" s="121">
        <v>0.17391304347826086</v>
      </c>
      <c r="DZ48" s="121">
        <v>4.2328042328042326E-2</v>
      </c>
      <c r="EA48" s="121"/>
      <c r="EB48" s="24"/>
      <c r="EC48" s="65"/>
      <c r="ED48" s="77"/>
      <c r="EE48" s="77"/>
      <c r="EF48" s="77"/>
      <c r="EG48" s="77"/>
      <c r="EH48" s="77"/>
      <c r="EI48" s="77"/>
      <c r="EJ48" s="77"/>
      <c r="EK48" s="77"/>
      <c r="EL48" s="77"/>
      <c r="EM48" s="77"/>
      <c r="EN48" s="77"/>
      <c r="EO48" s="77"/>
      <c r="EP48" s="77"/>
      <c r="EQ48" s="77"/>
      <c r="ER48" s="77"/>
      <c r="ES48" s="77"/>
      <c r="ET48" s="77"/>
      <c r="EU48" s="77"/>
      <c r="EV48" s="77"/>
      <c r="EW48" s="24"/>
      <c r="EX48" s="27"/>
      <c r="EY48" s="77"/>
      <c r="EZ48" s="77"/>
      <c r="FA48" s="77"/>
      <c r="FB48" s="77"/>
      <c r="FC48" s="77"/>
      <c r="FD48" s="77"/>
      <c r="FE48" s="77"/>
      <c r="FF48" s="77"/>
      <c r="FG48" s="77"/>
      <c r="FH48" s="77"/>
      <c r="FI48" s="77"/>
      <c r="FJ48" s="77"/>
      <c r="FK48" s="77"/>
      <c r="FL48" s="77"/>
      <c r="FM48" s="77"/>
      <c r="FN48" s="77"/>
      <c r="FO48" s="77"/>
      <c r="FP48" s="77"/>
      <c r="FQ48" s="77"/>
      <c r="FR48" s="24"/>
      <c r="FS48" s="24"/>
      <c r="FT48" s="24"/>
      <c r="FU48" s="77"/>
      <c r="FV48" s="77"/>
      <c r="FW48" s="77"/>
      <c r="FX48" s="77"/>
      <c r="FY48" s="77"/>
      <c r="FZ48" s="77"/>
      <c r="GA48" s="77"/>
      <c r="GB48" s="77"/>
      <c r="GC48" s="77"/>
      <c r="GD48" s="77"/>
      <c r="GE48" s="77"/>
      <c r="GF48" s="77"/>
      <c r="GG48" s="77"/>
      <c r="GH48" s="77"/>
      <c r="GI48" s="77"/>
      <c r="GJ48" s="77"/>
      <c r="GK48" s="77"/>
      <c r="GL48" s="77"/>
      <c r="GM48" s="77"/>
      <c r="GN48" s="24"/>
      <c r="GO48" s="24">
        <v>0.82389000000000001</v>
      </c>
      <c r="GP48" s="10">
        <f t="shared" si="141"/>
        <v>60.143970000000003</v>
      </c>
      <c r="GQ48" s="10">
        <f t="shared" si="142"/>
        <v>108.75348</v>
      </c>
      <c r="GR48" s="10">
        <f t="shared" si="143"/>
        <v>104.63403</v>
      </c>
      <c r="GS48" s="10">
        <f t="shared" si="144"/>
        <v>126.05517</v>
      </c>
      <c r="GT48" s="10">
        <f t="shared" si="145"/>
        <v>91.451790000000003</v>
      </c>
      <c r="GU48" s="10">
        <f t="shared" si="146"/>
        <v>121.11183</v>
      </c>
      <c r="GV48" s="10">
        <f t="shared" si="147"/>
        <v>106.28181000000001</v>
      </c>
      <c r="GW48" s="10">
        <f t="shared" si="148"/>
        <v>119.46405</v>
      </c>
      <c r="GX48" s="10">
        <f t="shared" si="149"/>
        <v>143.35686000000001</v>
      </c>
      <c r="GY48" s="10">
        <f t="shared" si="150"/>
        <v>173.84079</v>
      </c>
      <c r="GZ48" s="10">
        <f t="shared" si="151"/>
        <v>207.62028000000001</v>
      </c>
      <c r="HA48" s="10">
        <f t="shared" si="152"/>
        <v>230.6892</v>
      </c>
      <c r="HB48" s="10">
        <f t="shared" si="153"/>
        <v>224.09808000000001</v>
      </c>
      <c r="HC48" s="10">
        <f t="shared" si="154"/>
        <v>113.69682</v>
      </c>
      <c r="HD48" s="10">
        <f t="shared" si="155"/>
        <v>110.40126000000001</v>
      </c>
      <c r="HE48" s="10">
        <f t="shared" si="156"/>
        <v>132.64628999999999</v>
      </c>
      <c r="HF48" s="10">
        <f t="shared" si="157"/>
        <v>155.71521000000001</v>
      </c>
      <c r="HG48" s="10">
        <f t="shared" si="158"/>
        <v>162.30633</v>
      </c>
      <c r="HH48" s="10">
        <f t="shared" si="159"/>
        <v>182.90358000000001</v>
      </c>
      <c r="HI48" s="19">
        <f t="shared" si="160"/>
        <v>2675.17083</v>
      </c>
      <c r="HJ48" s="115"/>
      <c r="HK48" s="115"/>
      <c r="HL48" s="115"/>
      <c r="HM48" s="115"/>
      <c r="HN48" s="115"/>
      <c r="HO48" s="115"/>
      <c r="HP48" s="115"/>
      <c r="HQ48" s="115"/>
      <c r="HR48" s="115"/>
      <c r="HS48" s="115"/>
      <c r="HT48" s="115"/>
      <c r="HU48" s="115"/>
      <c r="HV48" s="115"/>
      <c r="HW48" s="115"/>
      <c r="HX48" s="115"/>
      <c r="HY48" s="115"/>
      <c r="HZ48" s="115"/>
      <c r="IA48" s="115"/>
      <c r="IB48" s="115"/>
      <c r="IC48" s="22">
        <f t="shared" si="161"/>
        <v>0.82389000000000001</v>
      </c>
      <c r="ID48" s="22"/>
      <c r="IE48" s="24">
        <f t="shared" si="80"/>
        <v>1.607792321953012E-5</v>
      </c>
      <c r="IF48" s="24">
        <f t="shared" si="81"/>
        <v>2.3515773285501934E-4</v>
      </c>
    </row>
    <row r="49" spans="1:240" x14ac:dyDescent="0.25">
      <c r="A49" s="163">
        <v>47</v>
      </c>
      <c r="B49" s="43"/>
      <c r="C49" s="43" t="s">
        <v>281</v>
      </c>
      <c r="D49" s="43" t="s">
        <v>188</v>
      </c>
      <c r="E49" s="82">
        <v>421</v>
      </c>
      <c r="F49" s="53" t="s">
        <v>88</v>
      </c>
      <c r="G49" s="17">
        <v>74</v>
      </c>
      <c r="H49" s="12">
        <v>81</v>
      </c>
      <c r="I49" s="12">
        <v>79</v>
      </c>
      <c r="J49" s="12">
        <v>83</v>
      </c>
      <c r="K49" s="12">
        <v>90</v>
      </c>
      <c r="L49" s="12">
        <v>95</v>
      </c>
      <c r="M49" s="12">
        <v>108</v>
      </c>
      <c r="N49" s="12">
        <v>119</v>
      </c>
      <c r="O49" s="12">
        <v>105</v>
      </c>
      <c r="P49" s="11">
        <v>96</v>
      </c>
      <c r="Q49" s="11">
        <v>91</v>
      </c>
      <c r="R49" s="12">
        <v>95</v>
      </c>
      <c r="S49" s="11">
        <v>114</v>
      </c>
      <c r="T49" s="11">
        <v>148</v>
      </c>
      <c r="U49" s="11">
        <v>167</v>
      </c>
      <c r="V49" s="98">
        <v>169</v>
      </c>
      <c r="W49" s="98">
        <v>182</v>
      </c>
      <c r="X49" s="98">
        <v>234</v>
      </c>
      <c r="Y49" s="98">
        <v>257</v>
      </c>
      <c r="Z49" s="98">
        <v>276</v>
      </c>
      <c r="AA49" s="65"/>
      <c r="AB49" s="72">
        <f t="shared" si="82"/>
        <v>7</v>
      </c>
      <c r="AC49" s="11">
        <f t="shared" si="83"/>
        <v>-2</v>
      </c>
      <c r="AD49" s="11">
        <f t="shared" si="84"/>
        <v>4</v>
      </c>
      <c r="AE49" s="11">
        <f t="shared" si="85"/>
        <v>7</v>
      </c>
      <c r="AF49" s="11">
        <f t="shared" si="86"/>
        <v>5</v>
      </c>
      <c r="AG49" s="11">
        <f t="shared" si="87"/>
        <v>13</v>
      </c>
      <c r="AH49" s="11">
        <f t="shared" si="88"/>
        <v>11</v>
      </c>
      <c r="AI49" s="11">
        <f t="shared" si="89"/>
        <v>-14</v>
      </c>
      <c r="AJ49" s="11">
        <f t="shared" si="90"/>
        <v>-9</v>
      </c>
      <c r="AK49" s="11">
        <f t="shared" si="91"/>
        <v>-5</v>
      </c>
      <c r="AL49" s="11">
        <f t="shared" si="92"/>
        <v>4</v>
      </c>
      <c r="AM49" s="11">
        <f t="shared" si="93"/>
        <v>19</v>
      </c>
      <c r="AN49" s="11">
        <f t="shared" si="94"/>
        <v>34</v>
      </c>
      <c r="AO49" s="11">
        <f t="shared" si="95"/>
        <v>19</v>
      </c>
      <c r="AP49" s="11">
        <f t="shared" si="96"/>
        <v>2</v>
      </c>
      <c r="AQ49" s="11">
        <f t="shared" si="97"/>
        <v>13</v>
      </c>
      <c r="AR49" s="11">
        <f t="shared" si="98"/>
        <v>52</v>
      </c>
      <c r="AS49" s="11">
        <f t="shared" si="99"/>
        <v>23</v>
      </c>
      <c r="AT49" s="11">
        <f t="shared" si="100"/>
        <v>19</v>
      </c>
      <c r="AU49" s="78">
        <f t="shared" si="101"/>
        <v>202</v>
      </c>
      <c r="AV49" s="65"/>
      <c r="AW49" s="17">
        <v>1</v>
      </c>
      <c r="AX49" s="12">
        <v>7</v>
      </c>
      <c r="AY49" s="12">
        <v>14</v>
      </c>
      <c r="AZ49" s="12">
        <v>3</v>
      </c>
      <c r="BA49" s="12">
        <v>12</v>
      </c>
      <c r="BB49" s="12">
        <v>5</v>
      </c>
      <c r="BC49" s="12">
        <v>6</v>
      </c>
      <c r="BD49" s="12">
        <v>19</v>
      </c>
      <c r="BE49" s="12">
        <v>14</v>
      </c>
      <c r="BF49" s="11">
        <v>14</v>
      </c>
      <c r="BG49" s="11">
        <v>10</v>
      </c>
      <c r="BH49" s="11">
        <v>11</v>
      </c>
      <c r="BI49" s="11">
        <v>3</v>
      </c>
      <c r="BJ49" s="11">
        <v>7</v>
      </c>
      <c r="BK49" s="11">
        <v>8</v>
      </c>
      <c r="BL49" s="11">
        <v>4</v>
      </c>
      <c r="BM49" s="12">
        <v>10</v>
      </c>
      <c r="BN49" s="12">
        <v>7</v>
      </c>
      <c r="BO49" s="23">
        <v>8.5</v>
      </c>
      <c r="BP49" s="27">
        <f t="shared" si="102"/>
        <v>163.5</v>
      </c>
      <c r="BQ49" s="19"/>
      <c r="BR49" s="5">
        <f t="shared" si="103"/>
        <v>8</v>
      </c>
      <c r="BS49" s="5">
        <f t="shared" si="104"/>
        <v>5</v>
      </c>
      <c r="BT49" s="5">
        <f t="shared" si="105"/>
        <v>18</v>
      </c>
      <c r="BU49" s="5">
        <f t="shared" si="106"/>
        <v>10</v>
      </c>
      <c r="BV49" s="5">
        <f t="shared" si="107"/>
        <v>17</v>
      </c>
      <c r="BW49" s="5">
        <f t="shared" si="108"/>
        <v>18</v>
      </c>
      <c r="BX49" s="5">
        <f t="shared" si="109"/>
        <v>17</v>
      </c>
      <c r="BY49" s="5">
        <f t="shared" si="110"/>
        <v>5</v>
      </c>
      <c r="BZ49" s="5">
        <f t="shared" si="111"/>
        <v>5</v>
      </c>
      <c r="CA49" s="5">
        <f t="shared" si="112"/>
        <v>9</v>
      </c>
      <c r="CB49" s="5">
        <f t="shared" si="113"/>
        <v>14</v>
      </c>
      <c r="CC49" s="5">
        <f t="shared" si="114"/>
        <v>30</v>
      </c>
      <c r="CD49" s="5">
        <f t="shared" si="115"/>
        <v>37</v>
      </c>
      <c r="CE49" s="5">
        <f t="shared" si="116"/>
        <v>26</v>
      </c>
      <c r="CF49" s="5">
        <f t="shared" si="117"/>
        <v>10</v>
      </c>
      <c r="CG49" s="5">
        <f t="shared" si="118"/>
        <v>17</v>
      </c>
      <c r="CH49" s="5">
        <f t="shared" si="119"/>
        <v>62</v>
      </c>
      <c r="CI49" s="5">
        <f t="shared" si="120"/>
        <v>30</v>
      </c>
      <c r="CJ49" s="5">
        <f t="shared" si="121"/>
        <v>27.5</v>
      </c>
      <c r="CK49" s="19">
        <f t="shared" si="122"/>
        <v>365.5</v>
      </c>
      <c r="CL49" s="19"/>
      <c r="CM49" s="5"/>
      <c r="CN49" s="5">
        <f t="shared" si="123"/>
        <v>-3</v>
      </c>
      <c r="CO49" s="5">
        <f t="shared" si="124"/>
        <v>13</v>
      </c>
      <c r="CP49" s="5">
        <f t="shared" si="125"/>
        <v>-8</v>
      </c>
      <c r="CQ49" s="5">
        <f t="shared" si="126"/>
        <v>7</v>
      </c>
      <c r="CR49" s="5">
        <f t="shared" si="127"/>
        <v>1</v>
      </c>
      <c r="CS49" s="5">
        <f t="shared" si="128"/>
        <v>-1</v>
      </c>
      <c r="CT49" s="5">
        <f t="shared" si="129"/>
        <v>-12</v>
      </c>
      <c r="CU49" s="5">
        <f t="shared" si="130"/>
        <v>0</v>
      </c>
      <c r="CV49" s="5">
        <f t="shared" si="131"/>
        <v>4</v>
      </c>
      <c r="CW49" s="5">
        <f t="shared" si="132"/>
        <v>5</v>
      </c>
      <c r="CX49" s="5">
        <f t="shared" si="133"/>
        <v>16</v>
      </c>
      <c r="CY49" s="5">
        <f t="shared" si="134"/>
        <v>7</v>
      </c>
      <c r="CZ49" s="5">
        <f t="shared" si="135"/>
        <v>-11</v>
      </c>
      <c r="DA49" s="5">
        <f t="shared" si="136"/>
        <v>-16</v>
      </c>
      <c r="DB49" s="5">
        <f t="shared" si="137"/>
        <v>7</v>
      </c>
      <c r="DC49" s="5">
        <f t="shared" si="138"/>
        <v>45</v>
      </c>
      <c r="DD49" s="5">
        <f t="shared" si="139"/>
        <v>-32</v>
      </c>
      <c r="DE49" s="5">
        <f t="shared" si="140"/>
        <v>-2.5</v>
      </c>
      <c r="DF49" s="19"/>
      <c r="DG49" s="19"/>
      <c r="DH49" s="19"/>
      <c r="DI49" s="77"/>
      <c r="DJ49" s="121">
        <v>-0.375</v>
      </c>
      <c r="DK49" s="121">
        <v>2.6</v>
      </c>
      <c r="DL49" s="121">
        <v>-0.44444444444444442</v>
      </c>
      <c r="DM49" s="121">
        <v>0.7</v>
      </c>
      <c r="DN49" s="121">
        <v>5.8823529411764705E-2</v>
      </c>
      <c r="DO49" s="121">
        <v>-5.5555555555555552E-2</v>
      </c>
      <c r="DP49" s="121">
        <v>-0.70588235294117652</v>
      </c>
      <c r="DQ49" s="121">
        <v>0</v>
      </c>
      <c r="DR49" s="121">
        <v>0.8</v>
      </c>
      <c r="DS49" s="121">
        <v>0.55555555555555558</v>
      </c>
      <c r="DT49" s="121">
        <v>1.1428571428571428</v>
      </c>
      <c r="DU49" s="121">
        <v>0.23333333333333334</v>
      </c>
      <c r="DV49" s="121">
        <v>-0.29729729729729731</v>
      </c>
      <c r="DW49" s="121">
        <v>-0.61538461538461542</v>
      </c>
      <c r="DX49" s="121">
        <v>0.7</v>
      </c>
      <c r="DY49" s="121">
        <v>2.6470588235294117</v>
      </c>
      <c r="DZ49" s="121">
        <v>-0.5161290322580645</v>
      </c>
      <c r="EA49" s="121"/>
      <c r="EB49" s="24"/>
      <c r="EC49" s="63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  <c r="EO49" s="77"/>
      <c r="EP49" s="77"/>
      <c r="EQ49" s="77"/>
      <c r="ER49" s="77"/>
      <c r="ES49" s="77"/>
      <c r="ET49" s="77"/>
      <c r="EU49" s="77"/>
      <c r="EV49" s="77"/>
      <c r="EW49" s="24"/>
      <c r="EX49" s="19"/>
      <c r="EY49" s="77"/>
      <c r="EZ49" s="77"/>
      <c r="FA49" s="77"/>
      <c r="FB49" s="77"/>
      <c r="FC49" s="77"/>
      <c r="FD49" s="77"/>
      <c r="FE49" s="77"/>
      <c r="FF49" s="77"/>
      <c r="FG49" s="77"/>
      <c r="FH49" s="77"/>
      <c r="FI49" s="77"/>
      <c r="FJ49" s="77"/>
      <c r="FK49" s="77"/>
      <c r="FL49" s="77"/>
      <c r="FM49" s="77"/>
      <c r="FN49" s="77"/>
      <c r="FO49" s="77"/>
      <c r="FP49" s="77"/>
      <c r="FQ49" s="77"/>
      <c r="FR49" s="24"/>
      <c r="FS49" s="24"/>
      <c r="FT49" s="24"/>
      <c r="FU49" s="77"/>
      <c r="FV49" s="77"/>
      <c r="FW49" s="77"/>
      <c r="FX49" s="77"/>
      <c r="FY49" s="77"/>
      <c r="FZ49" s="77"/>
      <c r="GA49" s="77"/>
      <c r="GB49" s="77"/>
      <c r="GC49" s="77"/>
      <c r="GD49" s="77"/>
      <c r="GE49" s="77"/>
      <c r="GF49" s="77"/>
      <c r="GG49" s="77"/>
      <c r="GH49" s="77"/>
      <c r="GI49" s="77"/>
      <c r="GJ49" s="77"/>
      <c r="GK49" s="77"/>
      <c r="GL49" s="77"/>
      <c r="GM49" s="77"/>
      <c r="GN49" s="24"/>
      <c r="GO49" s="24">
        <v>0</v>
      </c>
      <c r="GP49" s="10">
        <f t="shared" si="141"/>
        <v>0</v>
      </c>
      <c r="GQ49" s="10">
        <f t="shared" si="142"/>
        <v>0</v>
      </c>
      <c r="GR49" s="10">
        <f t="shared" si="143"/>
        <v>0</v>
      </c>
      <c r="GS49" s="10">
        <f t="shared" si="144"/>
        <v>0</v>
      </c>
      <c r="GT49" s="10">
        <f t="shared" si="145"/>
        <v>0</v>
      </c>
      <c r="GU49" s="10">
        <f t="shared" si="146"/>
        <v>0</v>
      </c>
      <c r="GV49" s="10">
        <f t="shared" si="147"/>
        <v>0</v>
      </c>
      <c r="GW49" s="10">
        <f t="shared" si="148"/>
        <v>0</v>
      </c>
      <c r="GX49" s="10">
        <f t="shared" si="149"/>
        <v>0</v>
      </c>
      <c r="GY49" s="10">
        <f t="shared" si="150"/>
        <v>0</v>
      </c>
      <c r="GZ49" s="10">
        <f t="shared" si="151"/>
        <v>0</v>
      </c>
      <c r="HA49" s="10">
        <f t="shared" si="152"/>
        <v>0</v>
      </c>
      <c r="HB49" s="10">
        <f t="shared" si="153"/>
        <v>0</v>
      </c>
      <c r="HC49" s="10">
        <f t="shared" si="154"/>
        <v>0</v>
      </c>
      <c r="HD49" s="10">
        <f t="shared" si="155"/>
        <v>0</v>
      </c>
      <c r="HE49" s="10">
        <f t="shared" si="156"/>
        <v>0</v>
      </c>
      <c r="HF49" s="10">
        <f t="shared" si="157"/>
        <v>0</v>
      </c>
      <c r="HG49" s="10">
        <f t="shared" si="158"/>
        <v>0</v>
      </c>
      <c r="HH49" s="10">
        <f t="shared" si="159"/>
        <v>0</v>
      </c>
      <c r="HI49" s="19">
        <f t="shared" si="160"/>
        <v>0</v>
      </c>
      <c r="HJ49" s="115"/>
      <c r="HK49" s="115"/>
      <c r="HL49" s="115"/>
      <c r="HM49" s="115"/>
      <c r="HN49" s="115"/>
      <c r="HO49" s="115"/>
      <c r="HP49" s="115"/>
      <c r="HQ49" s="115"/>
      <c r="HR49" s="115"/>
      <c r="HS49" s="115"/>
      <c r="HT49" s="115"/>
      <c r="HU49" s="115"/>
      <c r="HV49" s="115"/>
      <c r="HW49" s="115"/>
      <c r="HX49" s="115"/>
      <c r="HY49" s="115"/>
      <c r="HZ49" s="115"/>
      <c r="IA49" s="115"/>
      <c r="IB49" s="115"/>
      <c r="IC49" s="22">
        <f t="shared" si="161"/>
        <v>0</v>
      </c>
      <c r="ID49" s="22"/>
      <c r="IE49" s="24">
        <f t="shared" si="80"/>
        <v>0</v>
      </c>
      <c r="IF49" s="24">
        <f t="shared" si="81"/>
        <v>0</v>
      </c>
    </row>
    <row r="50" spans="1:240" x14ac:dyDescent="0.25">
      <c r="A50" s="163">
        <v>48</v>
      </c>
      <c r="B50" s="49"/>
      <c r="C50" s="49" t="s">
        <v>282</v>
      </c>
      <c r="D50" s="49" t="s">
        <v>186</v>
      </c>
      <c r="E50" s="82">
        <v>337</v>
      </c>
      <c r="F50" s="50" t="s">
        <v>155</v>
      </c>
      <c r="G50" s="17">
        <v>9</v>
      </c>
      <c r="H50" s="12">
        <v>10</v>
      </c>
      <c r="I50" s="12">
        <v>10</v>
      </c>
      <c r="J50" s="12">
        <v>9</v>
      </c>
      <c r="K50" s="12">
        <v>9</v>
      </c>
      <c r="L50" s="12">
        <v>7</v>
      </c>
      <c r="M50" s="12">
        <v>9</v>
      </c>
      <c r="N50" s="12">
        <v>9</v>
      </c>
      <c r="O50" s="12">
        <v>16</v>
      </c>
      <c r="P50" s="11">
        <v>18</v>
      </c>
      <c r="Q50" s="11">
        <v>20</v>
      </c>
      <c r="R50" s="12">
        <v>18</v>
      </c>
      <c r="S50" s="11">
        <v>19</v>
      </c>
      <c r="T50" s="11">
        <v>26</v>
      </c>
      <c r="U50" s="11">
        <v>25</v>
      </c>
      <c r="V50" s="98">
        <v>26</v>
      </c>
      <c r="W50" s="98">
        <v>30</v>
      </c>
      <c r="X50" s="98">
        <v>34</v>
      </c>
      <c r="Y50" s="98">
        <v>36</v>
      </c>
      <c r="Z50" s="98">
        <v>45</v>
      </c>
      <c r="AA50" s="65"/>
      <c r="AB50" s="72">
        <f t="shared" si="82"/>
        <v>1</v>
      </c>
      <c r="AC50" s="11">
        <f t="shared" si="83"/>
        <v>0</v>
      </c>
      <c r="AD50" s="11">
        <f t="shared" si="84"/>
        <v>-1</v>
      </c>
      <c r="AE50" s="11">
        <f t="shared" si="85"/>
        <v>0</v>
      </c>
      <c r="AF50" s="11">
        <f t="shared" si="86"/>
        <v>-2</v>
      </c>
      <c r="AG50" s="11">
        <f t="shared" si="87"/>
        <v>2</v>
      </c>
      <c r="AH50" s="11">
        <f t="shared" si="88"/>
        <v>0</v>
      </c>
      <c r="AI50" s="11">
        <f t="shared" si="89"/>
        <v>7</v>
      </c>
      <c r="AJ50" s="11">
        <f t="shared" si="90"/>
        <v>2</v>
      </c>
      <c r="AK50" s="11">
        <f t="shared" si="91"/>
        <v>2</v>
      </c>
      <c r="AL50" s="11">
        <f t="shared" si="92"/>
        <v>-2</v>
      </c>
      <c r="AM50" s="11">
        <f t="shared" si="93"/>
        <v>1</v>
      </c>
      <c r="AN50" s="11">
        <f t="shared" si="94"/>
        <v>7</v>
      </c>
      <c r="AO50" s="11">
        <f t="shared" si="95"/>
        <v>-1</v>
      </c>
      <c r="AP50" s="11">
        <f t="shared" si="96"/>
        <v>1</v>
      </c>
      <c r="AQ50" s="11">
        <f t="shared" si="97"/>
        <v>4</v>
      </c>
      <c r="AR50" s="11">
        <f t="shared" si="98"/>
        <v>4</v>
      </c>
      <c r="AS50" s="11">
        <f t="shared" si="99"/>
        <v>2</v>
      </c>
      <c r="AT50" s="11">
        <f t="shared" si="100"/>
        <v>9</v>
      </c>
      <c r="AU50" s="78">
        <f t="shared" si="101"/>
        <v>36</v>
      </c>
      <c r="AV50" s="65"/>
      <c r="AW50" s="17">
        <v>4</v>
      </c>
      <c r="AX50" s="12">
        <v>2</v>
      </c>
      <c r="AY50" s="12">
        <v>0</v>
      </c>
      <c r="AZ50" s="12">
        <v>0</v>
      </c>
      <c r="BA50" s="12">
        <v>1</v>
      </c>
      <c r="BB50" s="12">
        <v>0</v>
      </c>
      <c r="BC50" s="12">
        <v>0</v>
      </c>
      <c r="BD50" s="12">
        <v>0</v>
      </c>
      <c r="BE50" s="12">
        <v>0</v>
      </c>
      <c r="BF50" s="11">
        <v>0</v>
      </c>
      <c r="BG50" s="11">
        <v>2</v>
      </c>
      <c r="BH50" s="11">
        <v>3</v>
      </c>
      <c r="BI50" s="11"/>
      <c r="BJ50" s="11">
        <v>1</v>
      </c>
      <c r="BK50" s="11"/>
      <c r="BL50" s="11"/>
      <c r="BM50" s="11">
        <v>1</v>
      </c>
      <c r="BN50" s="11"/>
      <c r="BO50" s="8">
        <v>0.5</v>
      </c>
      <c r="BP50" s="27">
        <f t="shared" si="102"/>
        <v>14.5</v>
      </c>
      <c r="BQ50" s="19"/>
      <c r="BR50" s="5">
        <f t="shared" si="103"/>
        <v>5</v>
      </c>
      <c r="BS50" s="5">
        <f t="shared" si="104"/>
        <v>2</v>
      </c>
      <c r="BT50" s="5">
        <f t="shared" si="105"/>
        <v>-1</v>
      </c>
      <c r="BU50" s="5">
        <f t="shared" si="106"/>
        <v>0</v>
      </c>
      <c r="BV50" s="5">
        <f t="shared" si="107"/>
        <v>-1</v>
      </c>
      <c r="BW50" s="5">
        <f t="shared" si="108"/>
        <v>2</v>
      </c>
      <c r="BX50" s="5">
        <f t="shared" si="109"/>
        <v>0</v>
      </c>
      <c r="BY50" s="5">
        <f t="shared" si="110"/>
        <v>7</v>
      </c>
      <c r="BZ50" s="5">
        <f t="shared" si="111"/>
        <v>2</v>
      </c>
      <c r="CA50" s="5">
        <f t="shared" si="112"/>
        <v>2</v>
      </c>
      <c r="CB50" s="5">
        <f t="shared" si="113"/>
        <v>0</v>
      </c>
      <c r="CC50" s="5">
        <f t="shared" si="114"/>
        <v>4</v>
      </c>
      <c r="CD50" s="5">
        <f t="shared" si="115"/>
        <v>7</v>
      </c>
      <c r="CE50" s="5">
        <f t="shared" si="116"/>
        <v>0</v>
      </c>
      <c r="CF50" s="5">
        <f t="shared" si="117"/>
        <v>1</v>
      </c>
      <c r="CG50" s="5">
        <f t="shared" si="118"/>
        <v>4</v>
      </c>
      <c r="CH50" s="5">
        <f t="shared" si="119"/>
        <v>5</v>
      </c>
      <c r="CI50" s="5">
        <f t="shared" si="120"/>
        <v>2</v>
      </c>
      <c r="CJ50" s="5">
        <f t="shared" si="121"/>
        <v>9.5</v>
      </c>
      <c r="CK50" s="19">
        <f t="shared" si="122"/>
        <v>50.5</v>
      </c>
      <c r="CL50" s="19"/>
      <c r="CM50" s="5"/>
      <c r="CN50" s="5">
        <f t="shared" si="123"/>
        <v>-3</v>
      </c>
      <c r="CO50" s="5">
        <f t="shared" si="124"/>
        <v>-3</v>
      </c>
      <c r="CP50" s="5">
        <f t="shared" si="125"/>
        <v>1</v>
      </c>
      <c r="CQ50" s="5">
        <f t="shared" si="126"/>
        <v>-1</v>
      </c>
      <c r="CR50" s="5">
        <f t="shared" si="127"/>
        <v>3</v>
      </c>
      <c r="CS50" s="5">
        <f t="shared" si="128"/>
        <v>-2</v>
      </c>
      <c r="CT50" s="5">
        <f t="shared" si="129"/>
        <v>7</v>
      </c>
      <c r="CU50" s="5">
        <f t="shared" si="130"/>
        <v>-5</v>
      </c>
      <c r="CV50" s="5">
        <f t="shared" si="131"/>
        <v>0</v>
      </c>
      <c r="CW50" s="5">
        <f t="shared" si="132"/>
        <v>-2</v>
      </c>
      <c r="CX50" s="5">
        <f t="shared" si="133"/>
        <v>4</v>
      </c>
      <c r="CY50" s="5">
        <f t="shared" si="134"/>
        <v>3</v>
      </c>
      <c r="CZ50" s="5">
        <f t="shared" si="135"/>
        <v>-7</v>
      </c>
      <c r="DA50" s="5">
        <f t="shared" si="136"/>
        <v>1</v>
      </c>
      <c r="DB50" s="5">
        <f t="shared" si="137"/>
        <v>3</v>
      </c>
      <c r="DC50" s="5">
        <f t="shared" si="138"/>
        <v>1</v>
      </c>
      <c r="DD50" s="5">
        <f t="shared" si="139"/>
        <v>-3</v>
      </c>
      <c r="DE50" s="5">
        <f t="shared" si="140"/>
        <v>7.5</v>
      </c>
      <c r="DF50" s="19"/>
      <c r="DG50" s="19"/>
      <c r="DH50" s="19"/>
      <c r="DI50" s="77"/>
      <c r="DJ50" s="121">
        <v>-0.6</v>
      </c>
      <c r="DK50" s="121">
        <v>-1.5</v>
      </c>
      <c r="DL50" s="121">
        <v>-1</v>
      </c>
      <c r="DM50" s="121" t="e">
        <v>#DIV/0!</v>
      </c>
      <c r="DN50" s="121">
        <v>-3</v>
      </c>
      <c r="DO50" s="121">
        <v>-1</v>
      </c>
      <c r="DP50" s="121" t="e">
        <v>#DIV/0!</v>
      </c>
      <c r="DQ50" s="121">
        <v>-0.7142857142857143</v>
      </c>
      <c r="DR50" s="121">
        <v>0</v>
      </c>
      <c r="DS50" s="121">
        <v>-1</v>
      </c>
      <c r="DT50" s="121" t="e">
        <v>#DIV/0!</v>
      </c>
      <c r="DU50" s="121">
        <v>0.75</v>
      </c>
      <c r="DV50" s="121">
        <v>-1</v>
      </c>
      <c r="DW50" s="121" t="e">
        <v>#DIV/0!</v>
      </c>
      <c r="DX50" s="121">
        <v>3</v>
      </c>
      <c r="DY50" s="121">
        <v>0.25</v>
      </c>
      <c r="DZ50" s="121">
        <v>-0.6</v>
      </c>
      <c r="EA50" s="121"/>
      <c r="EB50" s="24"/>
      <c r="EC50" s="63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  <c r="EO50" s="77"/>
      <c r="EP50" s="77"/>
      <c r="EQ50" s="77"/>
      <c r="ER50" s="77"/>
      <c r="ES50" s="77"/>
      <c r="ET50" s="77"/>
      <c r="EU50" s="77"/>
      <c r="EV50" s="77"/>
      <c r="EW50" s="24"/>
      <c r="EX50" s="19"/>
      <c r="EY50" s="77"/>
      <c r="EZ50" s="77"/>
      <c r="FA50" s="77"/>
      <c r="FB50" s="77"/>
      <c r="FC50" s="77"/>
      <c r="FD50" s="77"/>
      <c r="FE50" s="77"/>
      <c r="FF50" s="77"/>
      <c r="FG50" s="77"/>
      <c r="FH50" s="77"/>
      <c r="FI50" s="77"/>
      <c r="FJ50" s="77"/>
      <c r="FK50" s="77"/>
      <c r="FL50" s="77"/>
      <c r="FM50" s="77"/>
      <c r="FN50" s="77"/>
      <c r="FO50" s="77"/>
      <c r="FP50" s="77"/>
      <c r="FQ50" s="77"/>
      <c r="FR50" s="24"/>
      <c r="FS50" s="24"/>
      <c r="FT50" s="24"/>
      <c r="FU50" s="77"/>
      <c r="FV50" s="77"/>
      <c r="FW50" s="77"/>
      <c r="FX50" s="77"/>
      <c r="FY50" s="77"/>
      <c r="FZ50" s="77"/>
      <c r="GA50" s="77"/>
      <c r="GB50" s="77"/>
      <c r="GC50" s="77"/>
      <c r="GD50" s="77"/>
      <c r="GE50" s="77"/>
      <c r="GF50" s="77"/>
      <c r="GG50" s="77"/>
      <c r="GH50" s="77"/>
      <c r="GI50" s="77"/>
      <c r="GJ50" s="77"/>
      <c r="GK50" s="77"/>
      <c r="GL50" s="77"/>
      <c r="GM50" s="77"/>
      <c r="GN50" s="24"/>
      <c r="GO50" s="24">
        <v>0.37235999999999997</v>
      </c>
      <c r="GP50" s="10">
        <f t="shared" si="141"/>
        <v>1.8617999999999999</v>
      </c>
      <c r="GQ50" s="10">
        <f t="shared" si="142"/>
        <v>0.74471999999999994</v>
      </c>
      <c r="GR50" s="10">
        <f t="shared" si="143"/>
        <v>-0.37235999999999997</v>
      </c>
      <c r="GS50" s="10">
        <f t="shared" si="144"/>
        <v>0</v>
      </c>
      <c r="GT50" s="10">
        <f t="shared" si="145"/>
        <v>-0.37235999999999997</v>
      </c>
      <c r="GU50" s="10">
        <f t="shared" si="146"/>
        <v>0.74471999999999994</v>
      </c>
      <c r="GV50" s="10">
        <f t="shared" si="147"/>
        <v>0</v>
      </c>
      <c r="GW50" s="10">
        <f t="shared" si="148"/>
        <v>2.6065199999999997</v>
      </c>
      <c r="GX50" s="10">
        <f t="shared" si="149"/>
        <v>0.74471999999999994</v>
      </c>
      <c r="GY50" s="10">
        <f t="shared" si="150"/>
        <v>0.74471999999999994</v>
      </c>
      <c r="GZ50" s="10">
        <f t="shared" si="151"/>
        <v>0</v>
      </c>
      <c r="HA50" s="10">
        <f t="shared" si="152"/>
        <v>1.4894399999999999</v>
      </c>
      <c r="HB50" s="10">
        <f t="shared" si="153"/>
        <v>2.6065199999999997</v>
      </c>
      <c r="HC50" s="10">
        <f t="shared" si="154"/>
        <v>0</v>
      </c>
      <c r="HD50" s="10">
        <f t="shared" si="155"/>
        <v>0.37235999999999997</v>
      </c>
      <c r="HE50" s="10">
        <f t="shared" si="156"/>
        <v>1.4894399999999999</v>
      </c>
      <c r="HF50" s="10">
        <f t="shared" si="157"/>
        <v>1.8617999999999999</v>
      </c>
      <c r="HG50" s="10">
        <f t="shared" si="158"/>
        <v>0.74471999999999994</v>
      </c>
      <c r="HH50" s="10">
        <f t="shared" si="159"/>
        <v>3.5374199999999996</v>
      </c>
      <c r="HI50" s="19">
        <f t="shared" si="160"/>
        <v>18.804179999999999</v>
      </c>
      <c r="HJ50" s="115"/>
      <c r="HK50" s="115"/>
      <c r="HL50" s="115"/>
      <c r="HM50" s="115"/>
      <c r="HN50" s="115"/>
      <c r="HO50" s="115"/>
      <c r="HP50" s="115"/>
      <c r="HQ50" s="115"/>
      <c r="HR50" s="115"/>
      <c r="HS50" s="115"/>
      <c r="HT50" s="115"/>
      <c r="HU50" s="115"/>
      <c r="HV50" s="115"/>
      <c r="HW50" s="115"/>
      <c r="HX50" s="115"/>
      <c r="HY50" s="115"/>
      <c r="HZ50" s="115"/>
      <c r="IA50" s="115"/>
      <c r="IB50" s="115"/>
      <c r="IC50" s="22">
        <f t="shared" si="161"/>
        <v>0.37235999999999997</v>
      </c>
      <c r="ID50" s="22"/>
      <c r="IE50" s="24">
        <f t="shared" si="80"/>
        <v>3.1095272796317176E-7</v>
      </c>
      <c r="IF50" s="24">
        <f t="shared" si="81"/>
        <v>1.6529592381200185E-6</v>
      </c>
    </row>
    <row r="51" spans="1:240" x14ac:dyDescent="0.25">
      <c r="A51" s="163">
        <v>49</v>
      </c>
      <c r="B51" s="49"/>
      <c r="C51" s="49" t="s">
        <v>282</v>
      </c>
      <c r="D51" s="49" t="s">
        <v>186</v>
      </c>
      <c r="E51" s="82">
        <v>349</v>
      </c>
      <c r="F51" s="53" t="s">
        <v>197</v>
      </c>
      <c r="G51" s="17">
        <v>10</v>
      </c>
      <c r="H51" s="12">
        <v>14</v>
      </c>
      <c r="I51" s="12">
        <v>20</v>
      </c>
      <c r="J51" s="12">
        <v>21</v>
      </c>
      <c r="K51" s="12">
        <v>20</v>
      </c>
      <c r="L51" s="12">
        <v>17</v>
      </c>
      <c r="M51" s="12">
        <v>20</v>
      </c>
      <c r="N51" s="12">
        <v>35</v>
      </c>
      <c r="O51" s="12">
        <v>46</v>
      </c>
      <c r="P51" s="11">
        <v>72</v>
      </c>
      <c r="Q51" s="11">
        <v>95</v>
      </c>
      <c r="R51" s="12">
        <v>117</v>
      </c>
      <c r="S51" s="11">
        <v>148</v>
      </c>
      <c r="T51" s="12">
        <v>174</v>
      </c>
      <c r="U51" s="12">
        <v>207</v>
      </c>
      <c r="V51" s="97">
        <v>199</v>
      </c>
      <c r="W51" s="97">
        <v>319</v>
      </c>
      <c r="X51" s="97">
        <v>958</v>
      </c>
      <c r="Y51" s="97">
        <v>1332</v>
      </c>
      <c r="Z51" s="98">
        <v>1799</v>
      </c>
      <c r="AA51" s="63"/>
      <c r="AB51" s="70">
        <f t="shared" si="82"/>
        <v>4</v>
      </c>
      <c r="AC51" s="12">
        <f t="shared" si="83"/>
        <v>6</v>
      </c>
      <c r="AD51" s="12">
        <f t="shared" si="84"/>
        <v>1</v>
      </c>
      <c r="AE51" s="12">
        <f t="shared" si="85"/>
        <v>-1</v>
      </c>
      <c r="AF51" s="12">
        <f t="shared" si="86"/>
        <v>-3</v>
      </c>
      <c r="AG51" s="12">
        <f t="shared" si="87"/>
        <v>3</v>
      </c>
      <c r="AH51" s="12">
        <f t="shared" si="88"/>
        <v>15</v>
      </c>
      <c r="AI51" s="12">
        <f t="shared" si="89"/>
        <v>11</v>
      </c>
      <c r="AJ51" s="12">
        <f t="shared" si="90"/>
        <v>26</v>
      </c>
      <c r="AK51" s="12">
        <f t="shared" si="91"/>
        <v>23</v>
      </c>
      <c r="AL51" s="12">
        <f t="shared" si="92"/>
        <v>22</v>
      </c>
      <c r="AM51" s="12">
        <f t="shared" si="93"/>
        <v>31</v>
      </c>
      <c r="AN51" s="12">
        <f t="shared" si="94"/>
        <v>26</v>
      </c>
      <c r="AO51" s="12">
        <f t="shared" si="95"/>
        <v>33</v>
      </c>
      <c r="AP51" s="12">
        <f t="shared" si="96"/>
        <v>-8</v>
      </c>
      <c r="AQ51" s="12">
        <f t="shared" si="97"/>
        <v>120</v>
      </c>
      <c r="AR51" s="12">
        <f t="shared" si="98"/>
        <v>639</v>
      </c>
      <c r="AS51" s="12">
        <f t="shared" si="99"/>
        <v>374</v>
      </c>
      <c r="AT51" s="12">
        <f t="shared" si="100"/>
        <v>467</v>
      </c>
      <c r="AU51" s="79">
        <f t="shared" si="101"/>
        <v>1789</v>
      </c>
      <c r="AV51" s="63"/>
      <c r="AW51" s="17">
        <v>0</v>
      </c>
      <c r="AX51" s="12">
        <v>1</v>
      </c>
      <c r="AY51" s="12">
        <v>1</v>
      </c>
      <c r="AZ51" s="12">
        <v>1</v>
      </c>
      <c r="BA51" s="12">
        <v>2</v>
      </c>
      <c r="BB51" s="12">
        <v>1</v>
      </c>
      <c r="BC51" s="12">
        <v>3</v>
      </c>
      <c r="BD51" s="12">
        <v>2</v>
      </c>
      <c r="BE51" s="12">
        <v>1</v>
      </c>
      <c r="BF51" s="11">
        <v>2</v>
      </c>
      <c r="BG51" s="11">
        <v>8</v>
      </c>
      <c r="BH51" s="11">
        <v>8</v>
      </c>
      <c r="BI51" s="11">
        <v>4</v>
      </c>
      <c r="BJ51" s="11">
        <v>10</v>
      </c>
      <c r="BK51" s="11">
        <v>25</v>
      </c>
      <c r="BL51" s="11">
        <v>13</v>
      </c>
      <c r="BM51" s="11">
        <v>24</v>
      </c>
      <c r="BN51" s="11">
        <v>23</v>
      </c>
      <c r="BO51" s="8">
        <v>23.5</v>
      </c>
      <c r="BP51" s="19">
        <f t="shared" si="102"/>
        <v>152.5</v>
      </c>
      <c r="BQ51" s="134"/>
      <c r="BR51" s="5">
        <f t="shared" si="103"/>
        <v>4</v>
      </c>
      <c r="BS51" s="5">
        <f t="shared" si="104"/>
        <v>7</v>
      </c>
      <c r="BT51" s="5">
        <f t="shared" si="105"/>
        <v>2</v>
      </c>
      <c r="BU51" s="5">
        <f t="shared" si="106"/>
        <v>0</v>
      </c>
      <c r="BV51" s="5">
        <f t="shared" si="107"/>
        <v>-1</v>
      </c>
      <c r="BW51" s="5">
        <f t="shared" si="108"/>
        <v>4</v>
      </c>
      <c r="BX51" s="5">
        <f t="shared" si="109"/>
        <v>18</v>
      </c>
      <c r="BY51" s="5">
        <f t="shared" si="110"/>
        <v>13</v>
      </c>
      <c r="BZ51" s="5">
        <f t="shared" si="111"/>
        <v>27</v>
      </c>
      <c r="CA51" s="5">
        <f t="shared" si="112"/>
        <v>25</v>
      </c>
      <c r="CB51" s="5">
        <f t="shared" si="113"/>
        <v>30</v>
      </c>
      <c r="CC51" s="5">
        <f t="shared" si="114"/>
        <v>39</v>
      </c>
      <c r="CD51" s="5">
        <f t="shared" si="115"/>
        <v>30</v>
      </c>
      <c r="CE51" s="5">
        <f t="shared" si="116"/>
        <v>43</v>
      </c>
      <c r="CF51" s="5">
        <f t="shared" si="117"/>
        <v>17</v>
      </c>
      <c r="CG51" s="5">
        <f t="shared" si="118"/>
        <v>133</v>
      </c>
      <c r="CH51" s="5">
        <f t="shared" si="119"/>
        <v>663</v>
      </c>
      <c r="CI51" s="5">
        <f t="shared" si="120"/>
        <v>397</v>
      </c>
      <c r="CJ51" s="5">
        <f t="shared" si="121"/>
        <v>490.5</v>
      </c>
      <c r="CK51" s="19">
        <f t="shared" si="122"/>
        <v>1941.5</v>
      </c>
      <c r="CL51" s="19"/>
      <c r="CM51" s="5"/>
      <c r="CN51" s="5">
        <f t="shared" si="123"/>
        <v>3</v>
      </c>
      <c r="CO51" s="5">
        <f t="shared" si="124"/>
        <v>-5</v>
      </c>
      <c r="CP51" s="5">
        <f t="shared" si="125"/>
        <v>-2</v>
      </c>
      <c r="CQ51" s="5">
        <f t="shared" si="126"/>
        <v>-1</v>
      </c>
      <c r="CR51" s="5">
        <f t="shared" si="127"/>
        <v>5</v>
      </c>
      <c r="CS51" s="5">
        <f t="shared" si="128"/>
        <v>14</v>
      </c>
      <c r="CT51" s="5">
        <f t="shared" si="129"/>
        <v>-5</v>
      </c>
      <c r="CU51" s="5">
        <f t="shared" si="130"/>
        <v>14</v>
      </c>
      <c r="CV51" s="5">
        <f t="shared" si="131"/>
        <v>-2</v>
      </c>
      <c r="CW51" s="5">
        <f t="shared" si="132"/>
        <v>5</v>
      </c>
      <c r="CX51" s="5">
        <f t="shared" si="133"/>
        <v>9</v>
      </c>
      <c r="CY51" s="5">
        <f t="shared" si="134"/>
        <v>-9</v>
      </c>
      <c r="CZ51" s="5">
        <f t="shared" si="135"/>
        <v>13</v>
      </c>
      <c r="DA51" s="5">
        <f t="shared" si="136"/>
        <v>-26</v>
      </c>
      <c r="DB51" s="5">
        <f t="shared" si="137"/>
        <v>116</v>
      </c>
      <c r="DC51" s="5">
        <f t="shared" si="138"/>
        <v>530</v>
      </c>
      <c r="DD51" s="5">
        <f t="shared" si="139"/>
        <v>-266</v>
      </c>
      <c r="DE51" s="5">
        <f t="shared" si="140"/>
        <v>93.5</v>
      </c>
      <c r="DF51" s="19"/>
      <c r="DG51" s="19"/>
      <c r="DH51" s="19"/>
      <c r="DI51" s="77"/>
      <c r="DJ51" s="121">
        <v>0.75</v>
      </c>
      <c r="DK51" s="121">
        <v>-0.7142857142857143</v>
      </c>
      <c r="DL51" s="121">
        <v>-1</v>
      </c>
      <c r="DM51" s="121" t="e">
        <v>#DIV/0!</v>
      </c>
      <c r="DN51" s="121">
        <v>-5</v>
      </c>
      <c r="DO51" s="121">
        <v>3.5</v>
      </c>
      <c r="DP51" s="121">
        <v>-0.27777777777777779</v>
      </c>
      <c r="DQ51" s="121">
        <v>1.0769230769230769</v>
      </c>
      <c r="DR51" s="121">
        <v>-7.407407407407407E-2</v>
      </c>
      <c r="DS51" s="121">
        <v>0.2</v>
      </c>
      <c r="DT51" s="121">
        <v>0.3</v>
      </c>
      <c r="DU51" s="121">
        <v>-0.23076923076923078</v>
      </c>
      <c r="DV51" s="121">
        <v>0.43333333333333335</v>
      </c>
      <c r="DW51" s="121">
        <v>-0.60465116279069764</v>
      </c>
      <c r="DX51" s="121">
        <v>6.8235294117647056</v>
      </c>
      <c r="DY51" s="121">
        <v>3.9849624060150375</v>
      </c>
      <c r="DZ51" s="121">
        <v>-0.40120663650075417</v>
      </c>
      <c r="EA51" s="121"/>
      <c r="EB51" s="24"/>
      <c r="EC51" s="63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  <c r="EO51" s="77"/>
      <c r="EP51" s="77"/>
      <c r="EQ51" s="77"/>
      <c r="ER51" s="77"/>
      <c r="ES51" s="77"/>
      <c r="ET51" s="77"/>
      <c r="EU51" s="77"/>
      <c r="EV51" s="77"/>
      <c r="EW51" s="24"/>
      <c r="EX51" s="19"/>
      <c r="EY51" s="77"/>
      <c r="EZ51" s="77"/>
      <c r="FA51" s="77"/>
      <c r="FB51" s="77"/>
      <c r="FC51" s="77"/>
      <c r="FD51" s="77"/>
      <c r="FE51" s="77"/>
      <c r="FF51" s="77"/>
      <c r="FG51" s="77"/>
      <c r="FH51" s="77"/>
      <c r="FI51" s="77"/>
      <c r="FJ51" s="77"/>
      <c r="FK51" s="77"/>
      <c r="FL51" s="77"/>
      <c r="FM51" s="77"/>
      <c r="FN51" s="77"/>
      <c r="FO51" s="77"/>
      <c r="FP51" s="77"/>
      <c r="FQ51" s="77"/>
      <c r="FR51" s="24"/>
      <c r="FS51" s="24"/>
      <c r="FT51" s="24"/>
      <c r="FU51" s="77"/>
      <c r="FV51" s="77"/>
      <c r="FW51" s="77"/>
      <c r="FX51" s="77"/>
      <c r="FY51" s="77"/>
      <c r="FZ51" s="77"/>
      <c r="GA51" s="77"/>
      <c r="GB51" s="77"/>
      <c r="GC51" s="77"/>
      <c r="GD51" s="77"/>
      <c r="GE51" s="77"/>
      <c r="GF51" s="77"/>
      <c r="GG51" s="77"/>
      <c r="GH51" s="77"/>
      <c r="GI51" s="77"/>
      <c r="GJ51" s="77"/>
      <c r="GK51" s="77"/>
      <c r="GL51" s="77"/>
      <c r="GM51" s="77"/>
      <c r="GN51" s="24"/>
      <c r="GO51" s="24">
        <v>0.31755</v>
      </c>
      <c r="GP51" s="10">
        <f t="shared" si="141"/>
        <v>1.2702</v>
      </c>
      <c r="GQ51" s="10">
        <f t="shared" si="142"/>
        <v>2.2228500000000002</v>
      </c>
      <c r="GR51" s="10">
        <f t="shared" si="143"/>
        <v>0.6351</v>
      </c>
      <c r="GS51" s="10">
        <f t="shared" si="144"/>
        <v>0</v>
      </c>
      <c r="GT51" s="10">
        <f t="shared" si="145"/>
        <v>-0.31755</v>
      </c>
      <c r="GU51" s="10">
        <f t="shared" si="146"/>
        <v>1.2702</v>
      </c>
      <c r="GV51" s="10">
        <f t="shared" si="147"/>
        <v>5.7158999999999995</v>
      </c>
      <c r="GW51" s="10">
        <f t="shared" si="148"/>
        <v>4.1281499999999998</v>
      </c>
      <c r="GX51" s="10">
        <f t="shared" si="149"/>
        <v>8.5738500000000002</v>
      </c>
      <c r="GY51" s="10">
        <f t="shared" si="150"/>
        <v>7.9387499999999998</v>
      </c>
      <c r="GZ51" s="10">
        <f t="shared" si="151"/>
        <v>9.5265000000000004</v>
      </c>
      <c r="HA51" s="10">
        <f t="shared" si="152"/>
        <v>12.384449999999999</v>
      </c>
      <c r="HB51" s="10">
        <f t="shared" si="153"/>
        <v>9.5265000000000004</v>
      </c>
      <c r="HC51" s="10">
        <f t="shared" si="154"/>
        <v>13.65465</v>
      </c>
      <c r="HD51" s="10">
        <f t="shared" si="155"/>
        <v>5.3983499999999998</v>
      </c>
      <c r="HE51" s="10">
        <f t="shared" si="156"/>
        <v>42.23415</v>
      </c>
      <c r="HF51" s="10">
        <f t="shared" si="157"/>
        <v>210.53565</v>
      </c>
      <c r="HG51" s="10">
        <f t="shared" si="158"/>
        <v>126.06735</v>
      </c>
      <c r="HH51" s="10">
        <f t="shared" si="159"/>
        <v>155.758275</v>
      </c>
      <c r="HI51" s="19">
        <f t="shared" si="160"/>
        <v>616.523325</v>
      </c>
      <c r="HJ51" s="115"/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22">
        <f t="shared" si="161"/>
        <v>0.31755</v>
      </c>
      <c r="ID51" s="22"/>
      <c r="IE51" s="24">
        <f t="shared" si="80"/>
        <v>1.3691747237842242E-5</v>
      </c>
      <c r="IF51" s="24">
        <f t="shared" si="81"/>
        <v>5.4194754867014704E-5</v>
      </c>
    </row>
    <row r="52" spans="1:240" x14ac:dyDescent="0.25">
      <c r="A52" s="163">
        <v>50</v>
      </c>
      <c r="B52" s="49"/>
      <c r="C52" s="43" t="s">
        <v>283</v>
      </c>
      <c r="D52" s="49" t="s">
        <v>183</v>
      </c>
      <c r="E52" s="82">
        <v>136</v>
      </c>
      <c r="F52" s="52" t="s">
        <v>24</v>
      </c>
      <c r="G52" s="17">
        <v>77</v>
      </c>
      <c r="H52" s="12">
        <v>89</v>
      </c>
      <c r="I52" s="12">
        <v>78</v>
      </c>
      <c r="J52" s="12">
        <v>88</v>
      </c>
      <c r="K52" s="12">
        <v>119</v>
      </c>
      <c r="L52" s="12">
        <v>183</v>
      </c>
      <c r="M52" s="12">
        <v>314</v>
      </c>
      <c r="N52" s="12">
        <v>441</v>
      </c>
      <c r="O52" s="12">
        <v>535</v>
      </c>
      <c r="P52" s="11">
        <v>586</v>
      </c>
      <c r="Q52" s="11">
        <v>686</v>
      </c>
      <c r="R52" s="12">
        <v>699</v>
      </c>
      <c r="S52" s="11">
        <v>816</v>
      </c>
      <c r="T52" s="11">
        <v>869</v>
      </c>
      <c r="U52" s="11">
        <v>919</v>
      </c>
      <c r="V52" s="98">
        <v>974</v>
      </c>
      <c r="W52" s="98">
        <v>1014</v>
      </c>
      <c r="X52" s="98">
        <v>1042</v>
      </c>
      <c r="Y52" s="98">
        <v>1053</v>
      </c>
      <c r="Z52" s="97">
        <v>1075</v>
      </c>
      <c r="AA52" s="65"/>
      <c r="AB52" s="72">
        <f t="shared" si="82"/>
        <v>12</v>
      </c>
      <c r="AC52" s="11">
        <f t="shared" si="83"/>
        <v>-11</v>
      </c>
      <c r="AD52" s="11">
        <f t="shared" si="84"/>
        <v>10</v>
      </c>
      <c r="AE52" s="11">
        <f t="shared" si="85"/>
        <v>31</v>
      </c>
      <c r="AF52" s="11">
        <f t="shared" si="86"/>
        <v>64</v>
      </c>
      <c r="AG52" s="11">
        <f t="shared" si="87"/>
        <v>131</v>
      </c>
      <c r="AH52" s="11">
        <f t="shared" si="88"/>
        <v>127</v>
      </c>
      <c r="AI52" s="11">
        <f t="shared" si="89"/>
        <v>94</v>
      </c>
      <c r="AJ52" s="11">
        <f t="shared" si="90"/>
        <v>51</v>
      </c>
      <c r="AK52" s="11">
        <f t="shared" si="91"/>
        <v>100</v>
      </c>
      <c r="AL52" s="11">
        <f t="shared" si="92"/>
        <v>13</v>
      </c>
      <c r="AM52" s="11">
        <f t="shared" si="93"/>
        <v>117</v>
      </c>
      <c r="AN52" s="11">
        <f t="shared" si="94"/>
        <v>53</v>
      </c>
      <c r="AO52" s="11">
        <f t="shared" si="95"/>
        <v>50</v>
      </c>
      <c r="AP52" s="11">
        <f t="shared" si="96"/>
        <v>55</v>
      </c>
      <c r="AQ52" s="11">
        <f t="shared" si="97"/>
        <v>40</v>
      </c>
      <c r="AR52" s="11">
        <f t="shared" si="98"/>
        <v>28</v>
      </c>
      <c r="AS52" s="11">
        <f t="shared" si="99"/>
        <v>11</v>
      </c>
      <c r="AT52" s="11">
        <f t="shared" si="100"/>
        <v>22</v>
      </c>
      <c r="AU52" s="78">
        <f t="shared" si="101"/>
        <v>998</v>
      </c>
      <c r="AV52" s="65"/>
      <c r="AW52" s="17">
        <v>1</v>
      </c>
      <c r="AX52" s="12">
        <v>3</v>
      </c>
      <c r="AY52" s="12">
        <v>4</v>
      </c>
      <c r="AZ52" s="12">
        <v>7</v>
      </c>
      <c r="BA52" s="12">
        <v>3</v>
      </c>
      <c r="BB52" s="12">
        <v>1</v>
      </c>
      <c r="BC52" s="12">
        <v>6</v>
      </c>
      <c r="BD52" s="12">
        <v>2</v>
      </c>
      <c r="BE52" s="12">
        <v>4</v>
      </c>
      <c r="BF52" s="11">
        <v>2</v>
      </c>
      <c r="BG52" s="11">
        <v>6</v>
      </c>
      <c r="BH52" s="11">
        <v>4</v>
      </c>
      <c r="BI52" s="11">
        <v>5</v>
      </c>
      <c r="BJ52" s="11">
        <v>4</v>
      </c>
      <c r="BK52" s="11">
        <v>4</v>
      </c>
      <c r="BL52" s="11">
        <v>3</v>
      </c>
      <c r="BM52" s="11">
        <v>4</v>
      </c>
      <c r="BN52" s="11">
        <v>4</v>
      </c>
      <c r="BO52" s="8">
        <v>4</v>
      </c>
      <c r="BP52" s="27">
        <f t="shared" si="102"/>
        <v>71</v>
      </c>
      <c r="BQ52" s="19"/>
      <c r="BR52" s="5">
        <f t="shared" si="103"/>
        <v>13</v>
      </c>
      <c r="BS52" s="5">
        <f t="shared" si="104"/>
        <v>-8</v>
      </c>
      <c r="BT52" s="5">
        <f t="shared" si="105"/>
        <v>14</v>
      </c>
      <c r="BU52" s="5">
        <f t="shared" si="106"/>
        <v>38</v>
      </c>
      <c r="BV52" s="5">
        <f t="shared" si="107"/>
        <v>67</v>
      </c>
      <c r="BW52" s="5">
        <f t="shared" si="108"/>
        <v>132</v>
      </c>
      <c r="BX52" s="5">
        <f t="shared" si="109"/>
        <v>133</v>
      </c>
      <c r="BY52" s="5">
        <f t="shared" si="110"/>
        <v>96</v>
      </c>
      <c r="BZ52" s="5">
        <f t="shared" si="111"/>
        <v>55</v>
      </c>
      <c r="CA52" s="5">
        <f t="shared" si="112"/>
        <v>102</v>
      </c>
      <c r="CB52" s="5">
        <f t="shared" si="113"/>
        <v>19</v>
      </c>
      <c r="CC52" s="5">
        <f t="shared" si="114"/>
        <v>121</v>
      </c>
      <c r="CD52" s="5">
        <f t="shared" si="115"/>
        <v>58</v>
      </c>
      <c r="CE52" s="5">
        <f t="shared" si="116"/>
        <v>54</v>
      </c>
      <c r="CF52" s="5">
        <f t="shared" si="117"/>
        <v>59</v>
      </c>
      <c r="CG52" s="5">
        <f t="shared" si="118"/>
        <v>43</v>
      </c>
      <c r="CH52" s="5">
        <f t="shared" si="119"/>
        <v>32</v>
      </c>
      <c r="CI52" s="5">
        <f t="shared" si="120"/>
        <v>15</v>
      </c>
      <c r="CJ52" s="5">
        <f t="shared" si="121"/>
        <v>26</v>
      </c>
      <c r="CK52" s="19">
        <f t="shared" si="122"/>
        <v>1069</v>
      </c>
      <c r="CL52" s="19"/>
      <c r="CM52" s="5"/>
      <c r="CN52" s="5">
        <f t="shared" si="123"/>
        <v>-21</v>
      </c>
      <c r="CO52" s="5">
        <f t="shared" si="124"/>
        <v>22</v>
      </c>
      <c r="CP52" s="5">
        <f t="shared" si="125"/>
        <v>24</v>
      </c>
      <c r="CQ52" s="5">
        <f t="shared" si="126"/>
        <v>29</v>
      </c>
      <c r="CR52" s="5">
        <f t="shared" si="127"/>
        <v>65</v>
      </c>
      <c r="CS52" s="5">
        <f t="shared" si="128"/>
        <v>1</v>
      </c>
      <c r="CT52" s="5">
        <f t="shared" si="129"/>
        <v>-37</v>
      </c>
      <c r="CU52" s="5">
        <f t="shared" si="130"/>
        <v>-41</v>
      </c>
      <c r="CV52" s="5">
        <f t="shared" si="131"/>
        <v>47</v>
      </c>
      <c r="CW52" s="5">
        <f t="shared" si="132"/>
        <v>-83</v>
      </c>
      <c r="CX52" s="5">
        <f t="shared" si="133"/>
        <v>102</v>
      </c>
      <c r="CY52" s="5">
        <f t="shared" si="134"/>
        <v>-63</v>
      </c>
      <c r="CZ52" s="5">
        <f t="shared" si="135"/>
        <v>-4</v>
      </c>
      <c r="DA52" s="5">
        <f t="shared" si="136"/>
        <v>5</v>
      </c>
      <c r="DB52" s="5">
        <f t="shared" si="137"/>
        <v>-16</v>
      </c>
      <c r="DC52" s="5">
        <f t="shared" si="138"/>
        <v>-11</v>
      </c>
      <c r="DD52" s="5">
        <f t="shared" si="139"/>
        <v>-17</v>
      </c>
      <c r="DE52" s="5">
        <f t="shared" si="140"/>
        <v>11</v>
      </c>
      <c r="DF52" s="19"/>
      <c r="DG52" s="19"/>
      <c r="DH52" s="19"/>
      <c r="DI52" s="77"/>
      <c r="DJ52" s="121">
        <v>-1.6153846153846154</v>
      </c>
      <c r="DK52" s="121">
        <v>-2.75</v>
      </c>
      <c r="DL52" s="121">
        <v>1.7142857142857142</v>
      </c>
      <c r="DM52" s="121">
        <v>0.76315789473684215</v>
      </c>
      <c r="DN52" s="121">
        <v>0.97014925373134331</v>
      </c>
      <c r="DO52" s="121">
        <v>7.575757575757576E-3</v>
      </c>
      <c r="DP52" s="121">
        <v>-0.2781954887218045</v>
      </c>
      <c r="DQ52" s="121">
        <v>-0.42708333333333331</v>
      </c>
      <c r="DR52" s="121">
        <v>0.8545454545454545</v>
      </c>
      <c r="DS52" s="121">
        <v>-0.81372549019607843</v>
      </c>
      <c r="DT52" s="121">
        <v>5.3684210526315788</v>
      </c>
      <c r="DU52" s="121">
        <v>-0.52066115702479343</v>
      </c>
      <c r="DV52" s="121">
        <v>-6.8965517241379309E-2</v>
      </c>
      <c r="DW52" s="121">
        <v>9.2592592592592587E-2</v>
      </c>
      <c r="DX52" s="121">
        <v>-0.2711864406779661</v>
      </c>
      <c r="DY52" s="121">
        <v>-0.2558139534883721</v>
      </c>
      <c r="DZ52" s="121">
        <v>-0.53125</v>
      </c>
      <c r="EA52" s="121"/>
      <c r="EB52" s="24"/>
      <c r="EC52" s="65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  <c r="EO52" s="77"/>
      <c r="EP52" s="77"/>
      <c r="EQ52" s="77"/>
      <c r="ER52" s="77"/>
      <c r="ES52" s="77"/>
      <c r="ET52" s="77"/>
      <c r="EU52" s="77"/>
      <c r="EV52" s="77"/>
      <c r="EW52" s="24"/>
      <c r="EX52" s="27"/>
      <c r="EY52" s="77"/>
      <c r="EZ52" s="77"/>
      <c r="FA52" s="77"/>
      <c r="FB52" s="77"/>
      <c r="FC52" s="77"/>
      <c r="FD52" s="77"/>
      <c r="FE52" s="77"/>
      <c r="FF52" s="77"/>
      <c r="FG52" s="77"/>
      <c r="FH52" s="77"/>
      <c r="FI52" s="77"/>
      <c r="FJ52" s="77"/>
      <c r="FK52" s="77"/>
      <c r="FL52" s="77"/>
      <c r="FM52" s="77"/>
      <c r="FN52" s="77"/>
      <c r="FO52" s="77"/>
      <c r="FP52" s="77"/>
      <c r="FQ52" s="77"/>
      <c r="FR52" s="24"/>
      <c r="FS52" s="24"/>
      <c r="FT52" s="24"/>
      <c r="FU52" s="77"/>
      <c r="FV52" s="77"/>
      <c r="FW52" s="77"/>
      <c r="FX52" s="77"/>
      <c r="FY52" s="77"/>
      <c r="FZ52" s="77"/>
      <c r="GA52" s="77"/>
      <c r="GB52" s="77"/>
      <c r="GC52" s="77"/>
      <c r="GD52" s="77"/>
      <c r="GE52" s="77"/>
      <c r="GF52" s="77"/>
      <c r="GG52" s="77"/>
      <c r="GH52" s="77"/>
      <c r="GI52" s="77"/>
      <c r="GJ52" s="77"/>
      <c r="GK52" s="77"/>
      <c r="GL52" s="77"/>
      <c r="GM52" s="77"/>
      <c r="GN52" s="24"/>
      <c r="GO52" s="24">
        <v>8.7000000000000001E-4</v>
      </c>
      <c r="GP52" s="10">
        <f t="shared" si="141"/>
        <v>1.1310000000000001E-2</v>
      </c>
      <c r="GQ52" s="10">
        <f t="shared" si="142"/>
        <v>-6.96E-3</v>
      </c>
      <c r="GR52" s="10">
        <f t="shared" si="143"/>
        <v>1.218E-2</v>
      </c>
      <c r="GS52" s="10">
        <f t="shared" si="144"/>
        <v>3.3059999999999999E-2</v>
      </c>
      <c r="GT52" s="10">
        <f t="shared" si="145"/>
        <v>5.8290000000000002E-2</v>
      </c>
      <c r="GU52" s="10">
        <f t="shared" si="146"/>
        <v>0.11484</v>
      </c>
      <c r="GV52" s="10">
        <f t="shared" si="147"/>
        <v>0.11571000000000001</v>
      </c>
      <c r="GW52" s="10">
        <f t="shared" si="148"/>
        <v>8.3519999999999997E-2</v>
      </c>
      <c r="GX52" s="10">
        <f t="shared" si="149"/>
        <v>4.7850000000000004E-2</v>
      </c>
      <c r="GY52" s="10">
        <f t="shared" si="150"/>
        <v>8.8739999999999999E-2</v>
      </c>
      <c r="GZ52" s="10">
        <f t="shared" si="151"/>
        <v>1.653E-2</v>
      </c>
      <c r="HA52" s="10">
        <f t="shared" si="152"/>
        <v>0.10527</v>
      </c>
      <c r="HB52" s="10">
        <f t="shared" si="153"/>
        <v>5.0459999999999998E-2</v>
      </c>
      <c r="HC52" s="10">
        <f t="shared" si="154"/>
        <v>4.6980000000000001E-2</v>
      </c>
      <c r="HD52" s="10">
        <f t="shared" si="155"/>
        <v>5.1330000000000001E-2</v>
      </c>
      <c r="HE52" s="10">
        <f t="shared" si="156"/>
        <v>3.7409999999999999E-2</v>
      </c>
      <c r="HF52" s="10">
        <f t="shared" si="157"/>
        <v>2.784E-2</v>
      </c>
      <c r="HG52" s="10">
        <f t="shared" si="158"/>
        <v>1.3050000000000001E-2</v>
      </c>
      <c r="HH52" s="10">
        <f t="shared" si="159"/>
        <v>2.2620000000000001E-2</v>
      </c>
      <c r="HI52" s="19">
        <f t="shared" si="160"/>
        <v>0.93003000000000002</v>
      </c>
      <c r="HJ52" s="115"/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22">
        <f t="shared" si="161"/>
        <v>8.7000000000000001E-4</v>
      </c>
      <c r="ID52" s="22"/>
      <c r="IE52" s="24">
        <f t="shared" si="80"/>
        <v>1.9883843893365635E-9</v>
      </c>
      <c r="IF52" s="24">
        <f t="shared" si="81"/>
        <v>8.1753188930799474E-8</v>
      </c>
    </row>
    <row r="53" spans="1:240" x14ac:dyDescent="0.25">
      <c r="A53" s="163">
        <v>51</v>
      </c>
      <c r="B53" s="49"/>
      <c r="C53" s="49" t="s">
        <v>282</v>
      </c>
      <c r="D53" s="49" t="s">
        <v>186</v>
      </c>
      <c r="E53" s="82">
        <v>311</v>
      </c>
      <c r="F53" s="53" t="s">
        <v>56</v>
      </c>
      <c r="G53" s="17">
        <v>301</v>
      </c>
      <c r="H53" s="12">
        <v>313</v>
      </c>
      <c r="I53" s="12">
        <v>297</v>
      </c>
      <c r="J53" s="12">
        <v>310</v>
      </c>
      <c r="K53" s="12">
        <v>341</v>
      </c>
      <c r="L53" s="12">
        <v>357</v>
      </c>
      <c r="M53" s="12">
        <v>367</v>
      </c>
      <c r="N53" s="12">
        <v>439</v>
      </c>
      <c r="O53" s="12">
        <v>485</v>
      </c>
      <c r="P53" s="11">
        <v>583</v>
      </c>
      <c r="Q53" s="12">
        <v>658</v>
      </c>
      <c r="R53" s="12">
        <v>742</v>
      </c>
      <c r="S53" s="12">
        <v>863</v>
      </c>
      <c r="T53" s="11">
        <v>921</v>
      </c>
      <c r="U53" s="11">
        <v>897</v>
      </c>
      <c r="V53" s="98">
        <v>896</v>
      </c>
      <c r="W53" s="98">
        <v>912</v>
      </c>
      <c r="X53" s="98">
        <v>914</v>
      </c>
      <c r="Y53" s="98">
        <v>863</v>
      </c>
      <c r="Z53" s="97">
        <v>917</v>
      </c>
      <c r="AA53" s="63"/>
      <c r="AB53" s="72">
        <f t="shared" si="82"/>
        <v>12</v>
      </c>
      <c r="AC53" s="11">
        <f t="shared" si="83"/>
        <v>-16</v>
      </c>
      <c r="AD53" s="11">
        <f t="shared" si="84"/>
        <v>13</v>
      </c>
      <c r="AE53" s="11">
        <f t="shared" si="85"/>
        <v>31</v>
      </c>
      <c r="AF53" s="11">
        <f t="shared" si="86"/>
        <v>16</v>
      </c>
      <c r="AG53" s="11">
        <f t="shared" si="87"/>
        <v>10</v>
      </c>
      <c r="AH53" s="11">
        <f t="shared" si="88"/>
        <v>72</v>
      </c>
      <c r="AI53" s="11">
        <f t="shared" si="89"/>
        <v>46</v>
      </c>
      <c r="AJ53" s="11">
        <f t="shared" si="90"/>
        <v>98</v>
      </c>
      <c r="AK53" s="11">
        <f t="shared" si="91"/>
        <v>75</v>
      </c>
      <c r="AL53" s="11">
        <f t="shared" si="92"/>
        <v>84</v>
      </c>
      <c r="AM53" s="11">
        <f t="shared" si="93"/>
        <v>121</v>
      </c>
      <c r="AN53" s="11">
        <f t="shared" si="94"/>
        <v>58</v>
      </c>
      <c r="AO53" s="11">
        <f t="shared" si="95"/>
        <v>-24</v>
      </c>
      <c r="AP53" s="11">
        <f t="shared" si="96"/>
        <v>-1</v>
      </c>
      <c r="AQ53" s="11">
        <f t="shared" si="97"/>
        <v>16</v>
      </c>
      <c r="AR53" s="11">
        <f t="shared" si="98"/>
        <v>2</v>
      </c>
      <c r="AS53" s="11">
        <f t="shared" si="99"/>
        <v>-51</v>
      </c>
      <c r="AT53" s="11">
        <f t="shared" si="100"/>
        <v>54</v>
      </c>
      <c r="AU53" s="78">
        <f t="shared" si="101"/>
        <v>616</v>
      </c>
      <c r="AV53" s="65"/>
      <c r="AW53" s="17">
        <v>29</v>
      </c>
      <c r="AX53" s="12">
        <v>58</v>
      </c>
      <c r="AY53" s="12">
        <v>36</v>
      </c>
      <c r="AZ53" s="12">
        <v>46</v>
      </c>
      <c r="BA53" s="12">
        <v>38</v>
      </c>
      <c r="BB53" s="12">
        <v>41</v>
      </c>
      <c r="BC53" s="12">
        <v>34</v>
      </c>
      <c r="BD53" s="12">
        <v>43</v>
      </c>
      <c r="BE53" s="12">
        <v>49</v>
      </c>
      <c r="BF53" s="11">
        <v>76</v>
      </c>
      <c r="BG53" s="12">
        <v>55</v>
      </c>
      <c r="BH53" s="12">
        <v>62</v>
      </c>
      <c r="BI53" s="12">
        <v>53</v>
      </c>
      <c r="BJ53" s="12">
        <v>82</v>
      </c>
      <c r="BK53" s="12">
        <v>66</v>
      </c>
      <c r="BL53" s="12">
        <v>38</v>
      </c>
      <c r="BM53" s="11">
        <v>56</v>
      </c>
      <c r="BN53" s="11">
        <v>82</v>
      </c>
      <c r="BO53" s="8">
        <v>69</v>
      </c>
      <c r="BP53" s="27">
        <f t="shared" si="102"/>
        <v>1013</v>
      </c>
      <c r="BQ53" s="27"/>
      <c r="BR53" s="5">
        <f t="shared" si="103"/>
        <v>41</v>
      </c>
      <c r="BS53" s="5">
        <f t="shared" si="104"/>
        <v>42</v>
      </c>
      <c r="BT53" s="5">
        <f t="shared" si="105"/>
        <v>49</v>
      </c>
      <c r="BU53" s="5">
        <f t="shared" si="106"/>
        <v>77</v>
      </c>
      <c r="BV53" s="5">
        <f t="shared" si="107"/>
        <v>54</v>
      </c>
      <c r="BW53" s="5">
        <f t="shared" si="108"/>
        <v>51</v>
      </c>
      <c r="BX53" s="5">
        <f t="shared" si="109"/>
        <v>106</v>
      </c>
      <c r="BY53" s="5">
        <f t="shared" si="110"/>
        <v>89</v>
      </c>
      <c r="BZ53" s="5">
        <f t="shared" si="111"/>
        <v>147</v>
      </c>
      <c r="CA53" s="5">
        <f t="shared" si="112"/>
        <v>151</v>
      </c>
      <c r="CB53" s="5">
        <f t="shared" si="113"/>
        <v>139</v>
      </c>
      <c r="CC53" s="5">
        <f t="shared" si="114"/>
        <v>183</v>
      </c>
      <c r="CD53" s="5">
        <f t="shared" si="115"/>
        <v>111</v>
      </c>
      <c r="CE53" s="5">
        <f t="shared" si="116"/>
        <v>58</v>
      </c>
      <c r="CF53" s="5">
        <f t="shared" si="117"/>
        <v>65</v>
      </c>
      <c r="CG53" s="5">
        <f t="shared" si="118"/>
        <v>54</v>
      </c>
      <c r="CH53" s="5">
        <f t="shared" si="119"/>
        <v>58</v>
      </c>
      <c r="CI53" s="5">
        <f t="shared" si="120"/>
        <v>31</v>
      </c>
      <c r="CJ53" s="5">
        <f t="shared" si="121"/>
        <v>123</v>
      </c>
      <c r="CK53" s="19">
        <f t="shared" si="122"/>
        <v>1629</v>
      </c>
      <c r="CL53" s="19"/>
      <c r="CM53" s="5"/>
      <c r="CN53" s="5">
        <f t="shared" si="123"/>
        <v>1</v>
      </c>
      <c r="CO53" s="5">
        <f t="shared" si="124"/>
        <v>7</v>
      </c>
      <c r="CP53" s="5">
        <f t="shared" si="125"/>
        <v>28</v>
      </c>
      <c r="CQ53" s="5">
        <f t="shared" si="126"/>
        <v>-23</v>
      </c>
      <c r="CR53" s="5">
        <f t="shared" si="127"/>
        <v>-3</v>
      </c>
      <c r="CS53" s="5">
        <f t="shared" si="128"/>
        <v>55</v>
      </c>
      <c r="CT53" s="5">
        <f t="shared" si="129"/>
        <v>-17</v>
      </c>
      <c r="CU53" s="5">
        <f t="shared" si="130"/>
        <v>58</v>
      </c>
      <c r="CV53" s="5">
        <f t="shared" si="131"/>
        <v>4</v>
      </c>
      <c r="CW53" s="5">
        <f t="shared" si="132"/>
        <v>-12</v>
      </c>
      <c r="CX53" s="5">
        <f t="shared" si="133"/>
        <v>44</v>
      </c>
      <c r="CY53" s="5">
        <f t="shared" si="134"/>
        <v>-72</v>
      </c>
      <c r="CZ53" s="5">
        <f t="shared" si="135"/>
        <v>-53</v>
      </c>
      <c r="DA53" s="5">
        <f t="shared" si="136"/>
        <v>7</v>
      </c>
      <c r="DB53" s="5">
        <f t="shared" si="137"/>
        <v>-11</v>
      </c>
      <c r="DC53" s="5">
        <f t="shared" si="138"/>
        <v>4</v>
      </c>
      <c r="DD53" s="5">
        <f t="shared" si="139"/>
        <v>-27</v>
      </c>
      <c r="DE53" s="5">
        <f t="shared" si="140"/>
        <v>92</v>
      </c>
      <c r="DF53" s="19"/>
      <c r="DG53" s="19"/>
      <c r="DH53" s="19"/>
      <c r="DI53" s="77"/>
      <c r="DJ53" s="121">
        <v>2.4390243902439025E-2</v>
      </c>
      <c r="DK53" s="121">
        <v>0.16666666666666666</v>
      </c>
      <c r="DL53" s="121">
        <v>0.5714285714285714</v>
      </c>
      <c r="DM53" s="121">
        <v>-0.29870129870129869</v>
      </c>
      <c r="DN53" s="121">
        <v>-5.5555555555555552E-2</v>
      </c>
      <c r="DO53" s="121">
        <v>1.0784313725490196</v>
      </c>
      <c r="DP53" s="121">
        <v>-0.16037735849056603</v>
      </c>
      <c r="DQ53" s="121">
        <v>0.651685393258427</v>
      </c>
      <c r="DR53" s="121">
        <v>2.7210884353741496E-2</v>
      </c>
      <c r="DS53" s="121">
        <v>-7.9470198675496692E-2</v>
      </c>
      <c r="DT53" s="121">
        <v>0.31654676258992803</v>
      </c>
      <c r="DU53" s="121">
        <v>-0.39344262295081966</v>
      </c>
      <c r="DV53" s="121">
        <v>-0.47747747747747749</v>
      </c>
      <c r="DW53" s="121">
        <v>0.1206896551724138</v>
      </c>
      <c r="DX53" s="121">
        <v>-0.16923076923076924</v>
      </c>
      <c r="DY53" s="121">
        <v>7.407407407407407E-2</v>
      </c>
      <c r="DZ53" s="121">
        <v>-0.46551724137931033</v>
      </c>
      <c r="EA53" s="121"/>
      <c r="EB53" s="24"/>
      <c r="EC53" s="65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  <c r="EP53" s="77"/>
      <c r="EQ53" s="77"/>
      <c r="ER53" s="77"/>
      <c r="ES53" s="77"/>
      <c r="ET53" s="77"/>
      <c r="EU53" s="77"/>
      <c r="EV53" s="77"/>
      <c r="EW53" s="24"/>
      <c r="EX53" s="27"/>
      <c r="EY53" s="77"/>
      <c r="EZ53" s="77"/>
      <c r="FA53" s="77"/>
      <c r="FB53" s="77"/>
      <c r="FC53" s="77"/>
      <c r="FD53" s="77"/>
      <c r="FE53" s="77"/>
      <c r="FF53" s="77"/>
      <c r="FG53" s="77"/>
      <c r="FH53" s="77"/>
      <c r="FI53" s="77"/>
      <c r="FJ53" s="77"/>
      <c r="FK53" s="77"/>
      <c r="FL53" s="77"/>
      <c r="FM53" s="77"/>
      <c r="FN53" s="77"/>
      <c r="FO53" s="77"/>
      <c r="FP53" s="77"/>
      <c r="FQ53" s="77"/>
      <c r="FR53" s="24"/>
      <c r="FS53" s="24"/>
      <c r="FT53" s="24"/>
      <c r="FU53" s="77"/>
      <c r="FV53" s="77"/>
      <c r="FW53" s="77"/>
      <c r="FX53" s="77"/>
      <c r="FY53" s="77"/>
      <c r="FZ53" s="77"/>
      <c r="GA53" s="77"/>
      <c r="GB53" s="77"/>
      <c r="GC53" s="77"/>
      <c r="GD53" s="77"/>
      <c r="GE53" s="77"/>
      <c r="GF53" s="77"/>
      <c r="GG53" s="77"/>
      <c r="GH53" s="77"/>
      <c r="GI53" s="77"/>
      <c r="GJ53" s="77"/>
      <c r="GK53" s="77"/>
      <c r="GL53" s="77"/>
      <c r="GM53" s="77"/>
      <c r="GN53" s="24"/>
      <c r="GO53" s="24">
        <v>0.29405999999999999</v>
      </c>
      <c r="GP53" s="10">
        <f t="shared" si="141"/>
        <v>12.05646</v>
      </c>
      <c r="GQ53" s="10">
        <f t="shared" si="142"/>
        <v>12.350519999999999</v>
      </c>
      <c r="GR53" s="10">
        <f t="shared" si="143"/>
        <v>14.408939999999999</v>
      </c>
      <c r="GS53" s="10">
        <f t="shared" si="144"/>
        <v>22.642620000000001</v>
      </c>
      <c r="GT53" s="10">
        <f t="shared" si="145"/>
        <v>15.879239999999999</v>
      </c>
      <c r="GU53" s="10">
        <f t="shared" si="146"/>
        <v>14.997059999999999</v>
      </c>
      <c r="GV53" s="10">
        <f t="shared" si="147"/>
        <v>31.170359999999999</v>
      </c>
      <c r="GW53" s="10">
        <f t="shared" si="148"/>
        <v>26.171340000000001</v>
      </c>
      <c r="GX53" s="10">
        <f t="shared" si="149"/>
        <v>43.226819999999996</v>
      </c>
      <c r="GY53" s="10">
        <f t="shared" si="150"/>
        <v>44.403059999999996</v>
      </c>
      <c r="GZ53" s="10">
        <f t="shared" si="151"/>
        <v>40.874339999999997</v>
      </c>
      <c r="HA53" s="10">
        <f t="shared" si="152"/>
        <v>53.812979999999996</v>
      </c>
      <c r="HB53" s="10">
        <f t="shared" si="153"/>
        <v>32.640659999999997</v>
      </c>
      <c r="HC53" s="10">
        <f t="shared" si="154"/>
        <v>17.055479999999999</v>
      </c>
      <c r="HD53" s="10">
        <f t="shared" si="155"/>
        <v>19.113900000000001</v>
      </c>
      <c r="HE53" s="10">
        <f t="shared" si="156"/>
        <v>15.879239999999999</v>
      </c>
      <c r="HF53" s="10">
        <f t="shared" si="157"/>
        <v>17.055479999999999</v>
      </c>
      <c r="HG53" s="10">
        <f t="shared" si="158"/>
        <v>9.1158599999999996</v>
      </c>
      <c r="HH53" s="10">
        <f t="shared" si="159"/>
        <v>36.169379999999997</v>
      </c>
      <c r="HI53" s="19">
        <f t="shared" si="160"/>
        <v>479.02373999999998</v>
      </c>
      <c r="HJ53" s="115"/>
      <c r="HK53" s="115"/>
      <c r="HL53" s="115"/>
      <c r="HM53" s="115"/>
      <c r="HN53" s="115"/>
      <c r="HO53" s="115"/>
      <c r="HP53" s="115"/>
      <c r="HQ53" s="115"/>
      <c r="HR53" s="115"/>
      <c r="HS53" s="115"/>
      <c r="HT53" s="115"/>
      <c r="HU53" s="115"/>
      <c r="HV53" s="115"/>
      <c r="HW53" s="115"/>
      <c r="HX53" s="115"/>
      <c r="HY53" s="115"/>
      <c r="HZ53" s="115"/>
      <c r="IA53" s="115"/>
      <c r="IB53" s="115"/>
      <c r="IC53" s="22">
        <f t="shared" si="161"/>
        <v>0.29405999999999999</v>
      </c>
      <c r="ID53" s="22"/>
      <c r="IE53" s="24">
        <f t="shared" si="80"/>
        <v>3.1794266385491648E-6</v>
      </c>
      <c r="IF53" s="24">
        <f t="shared" si="81"/>
        <v>4.2108016212980405E-5</v>
      </c>
    </row>
    <row r="54" spans="1:240" x14ac:dyDescent="0.25">
      <c r="A54" s="163">
        <v>52</v>
      </c>
      <c r="B54" s="43"/>
      <c r="C54" s="43" t="s">
        <v>189</v>
      </c>
      <c r="D54" s="43" t="s">
        <v>189</v>
      </c>
      <c r="E54" s="82">
        <v>617</v>
      </c>
      <c r="F54" s="50" t="s">
        <v>170</v>
      </c>
      <c r="G54" s="17">
        <v>5</v>
      </c>
      <c r="H54" s="12">
        <v>5</v>
      </c>
      <c r="I54" s="12">
        <v>6</v>
      </c>
      <c r="J54" s="12">
        <v>6</v>
      </c>
      <c r="K54" s="12">
        <v>7</v>
      </c>
      <c r="L54" s="12">
        <v>7</v>
      </c>
      <c r="M54" s="12">
        <v>7</v>
      </c>
      <c r="N54" s="12">
        <v>8</v>
      </c>
      <c r="O54" s="12">
        <v>6</v>
      </c>
      <c r="P54" s="11">
        <v>5</v>
      </c>
      <c r="Q54" s="12">
        <v>6</v>
      </c>
      <c r="R54" s="12">
        <v>8</v>
      </c>
      <c r="S54" s="12">
        <v>11</v>
      </c>
      <c r="T54" s="11">
        <v>8</v>
      </c>
      <c r="U54" s="11">
        <v>10</v>
      </c>
      <c r="V54" s="98">
        <v>10</v>
      </c>
      <c r="W54" s="98">
        <v>10</v>
      </c>
      <c r="X54" s="98">
        <v>9</v>
      </c>
      <c r="Y54" s="98">
        <v>6</v>
      </c>
      <c r="Z54" s="155">
        <v>9</v>
      </c>
      <c r="AA54" s="65"/>
      <c r="AB54" s="72">
        <f t="shared" si="82"/>
        <v>0</v>
      </c>
      <c r="AC54" s="11">
        <f t="shared" si="83"/>
        <v>1</v>
      </c>
      <c r="AD54" s="11">
        <f t="shared" si="84"/>
        <v>0</v>
      </c>
      <c r="AE54" s="11">
        <f t="shared" si="85"/>
        <v>1</v>
      </c>
      <c r="AF54" s="11">
        <f t="shared" si="86"/>
        <v>0</v>
      </c>
      <c r="AG54" s="11">
        <f t="shared" si="87"/>
        <v>0</v>
      </c>
      <c r="AH54" s="11">
        <f t="shared" si="88"/>
        <v>1</v>
      </c>
      <c r="AI54" s="11">
        <f t="shared" si="89"/>
        <v>-2</v>
      </c>
      <c r="AJ54" s="11">
        <f t="shared" si="90"/>
        <v>-1</v>
      </c>
      <c r="AK54" s="11">
        <f t="shared" si="91"/>
        <v>1</v>
      </c>
      <c r="AL54" s="11">
        <f t="shared" si="92"/>
        <v>2</v>
      </c>
      <c r="AM54" s="11">
        <f t="shared" si="93"/>
        <v>3</v>
      </c>
      <c r="AN54" s="11">
        <f t="shared" si="94"/>
        <v>-3</v>
      </c>
      <c r="AO54" s="11">
        <f t="shared" si="95"/>
        <v>2</v>
      </c>
      <c r="AP54" s="11">
        <f t="shared" si="96"/>
        <v>0</v>
      </c>
      <c r="AQ54" s="11">
        <f t="shared" si="97"/>
        <v>0</v>
      </c>
      <c r="AR54" s="11">
        <f t="shared" si="98"/>
        <v>-1</v>
      </c>
      <c r="AS54" s="11">
        <f t="shared" si="99"/>
        <v>-3</v>
      </c>
      <c r="AT54" s="11">
        <f t="shared" si="100"/>
        <v>3</v>
      </c>
      <c r="AU54" s="78">
        <f t="shared" si="101"/>
        <v>4</v>
      </c>
      <c r="AV54" s="65"/>
      <c r="AW54" s="17">
        <v>0</v>
      </c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12">
        <v>1</v>
      </c>
      <c r="BF54" s="11">
        <v>0</v>
      </c>
      <c r="BG54" s="12">
        <v>0</v>
      </c>
      <c r="BH54" s="12"/>
      <c r="BI54" s="12"/>
      <c r="BJ54" s="12"/>
      <c r="BK54" s="12"/>
      <c r="BL54" s="12">
        <v>1</v>
      </c>
      <c r="BM54" s="12"/>
      <c r="BN54" s="12"/>
      <c r="BO54" s="23"/>
      <c r="BP54" s="27">
        <f t="shared" si="102"/>
        <v>2</v>
      </c>
      <c r="BQ54" s="27"/>
      <c r="BR54" s="5">
        <f t="shared" si="103"/>
        <v>0</v>
      </c>
      <c r="BS54" s="5">
        <f t="shared" si="104"/>
        <v>1</v>
      </c>
      <c r="BT54" s="5">
        <f t="shared" si="105"/>
        <v>0</v>
      </c>
      <c r="BU54" s="5">
        <f t="shared" si="106"/>
        <v>1</v>
      </c>
      <c r="BV54" s="5">
        <f t="shared" si="107"/>
        <v>0</v>
      </c>
      <c r="BW54" s="5">
        <f t="shared" si="108"/>
        <v>0</v>
      </c>
      <c r="BX54" s="5">
        <f t="shared" si="109"/>
        <v>1</v>
      </c>
      <c r="BY54" s="5">
        <f t="shared" si="110"/>
        <v>-2</v>
      </c>
      <c r="BZ54" s="5">
        <f t="shared" si="111"/>
        <v>0</v>
      </c>
      <c r="CA54" s="5">
        <f t="shared" si="112"/>
        <v>1</v>
      </c>
      <c r="CB54" s="5">
        <f t="shared" si="113"/>
        <v>2</v>
      </c>
      <c r="CC54" s="5">
        <f t="shared" si="114"/>
        <v>3</v>
      </c>
      <c r="CD54" s="5">
        <f t="shared" si="115"/>
        <v>-3</v>
      </c>
      <c r="CE54" s="5">
        <f t="shared" si="116"/>
        <v>2</v>
      </c>
      <c r="CF54" s="5">
        <f t="shared" si="117"/>
        <v>0</v>
      </c>
      <c r="CG54" s="5">
        <f t="shared" si="118"/>
        <v>1</v>
      </c>
      <c r="CH54" s="5">
        <f t="shared" si="119"/>
        <v>-1</v>
      </c>
      <c r="CI54" s="5">
        <f t="shared" si="120"/>
        <v>-3</v>
      </c>
      <c r="CJ54" s="5">
        <f t="shared" si="121"/>
        <v>3</v>
      </c>
      <c r="CK54" s="19">
        <f t="shared" si="122"/>
        <v>6</v>
      </c>
      <c r="CL54" s="19"/>
      <c r="CM54" s="5"/>
      <c r="CN54" s="5">
        <f t="shared" si="123"/>
        <v>1</v>
      </c>
      <c r="CO54" s="5">
        <f t="shared" si="124"/>
        <v>-1</v>
      </c>
      <c r="CP54" s="5">
        <f t="shared" si="125"/>
        <v>1</v>
      </c>
      <c r="CQ54" s="5">
        <f t="shared" si="126"/>
        <v>-1</v>
      </c>
      <c r="CR54" s="5">
        <f t="shared" si="127"/>
        <v>0</v>
      </c>
      <c r="CS54" s="5">
        <f t="shared" si="128"/>
        <v>1</v>
      </c>
      <c r="CT54" s="5">
        <f t="shared" si="129"/>
        <v>-3</v>
      </c>
      <c r="CU54" s="5">
        <f t="shared" si="130"/>
        <v>2</v>
      </c>
      <c r="CV54" s="5">
        <f t="shared" si="131"/>
        <v>1</v>
      </c>
      <c r="CW54" s="5">
        <f t="shared" si="132"/>
        <v>1</v>
      </c>
      <c r="CX54" s="5">
        <f t="shared" si="133"/>
        <v>1</v>
      </c>
      <c r="CY54" s="5">
        <f t="shared" si="134"/>
        <v>-6</v>
      </c>
      <c r="CZ54" s="5">
        <f t="shared" si="135"/>
        <v>5</v>
      </c>
      <c r="DA54" s="5">
        <f t="shared" si="136"/>
        <v>-2</v>
      </c>
      <c r="DB54" s="5">
        <f t="shared" si="137"/>
        <v>1</v>
      </c>
      <c r="DC54" s="5">
        <f t="shared" si="138"/>
        <v>-2</v>
      </c>
      <c r="DD54" s="5">
        <f t="shared" si="139"/>
        <v>-2</v>
      </c>
      <c r="DE54" s="5">
        <f t="shared" si="140"/>
        <v>6</v>
      </c>
      <c r="DF54" s="19"/>
      <c r="DG54" s="19"/>
      <c r="DH54" s="19"/>
      <c r="DI54" s="77"/>
      <c r="DJ54" s="121" t="e">
        <v>#DIV/0!</v>
      </c>
      <c r="DK54" s="121">
        <v>-1</v>
      </c>
      <c r="DL54" s="121" t="e">
        <v>#DIV/0!</v>
      </c>
      <c r="DM54" s="121">
        <v>-1</v>
      </c>
      <c r="DN54" s="121" t="e">
        <v>#DIV/0!</v>
      </c>
      <c r="DO54" s="121" t="e">
        <v>#DIV/0!</v>
      </c>
      <c r="DP54" s="121">
        <v>-3</v>
      </c>
      <c r="DQ54" s="121">
        <v>-1</v>
      </c>
      <c r="DR54" s="121" t="e">
        <v>#DIV/0!</v>
      </c>
      <c r="DS54" s="121">
        <v>1</v>
      </c>
      <c r="DT54" s="121">
        <v>0.5</v>
      </c>
      <c r="DU54" s="121">
        <v>-2</v>
      </c>
      <c r="DV54" s="121">
        <v>-1.6666666666666667</v>
      </c>
      <c r="DW54" s="121">
        <v>-1</v>
      </c>
      <c r="DX54" s="121" t="e">
        <v>#DIV/0!</v>
      </c>
      <c r="DY54" s="121">
        <v>-2</v>
      </c>
      <c r="DZ54" s="121">
        <v>2</v>
      </c>
      <c r="EA54" s="121"/>
      <c r="EB54" s="24"/>
      <c r="EC54" s="65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  <c r="EO54" s="77"/>
      <c r="EP54" s="77"/>
      <c r="EQ54" s="77"/>
      <c r="ER54" s="77"/>
      <c r="ES54" s="77"/>
      <c r="ET54" s="77"/>
      <c r="EU54" s="77"/>
      <c r="EV54" s="77"/>
      <c r="EW54" s="24"/>
      <c r="EX54" s="27"/>
      <c r="EY54" s="77"/>
      <c r="EZ54" s="77"/>
      <c r="FA54" s="77"/>
      <c r="FB54" s="77"/>
      <c r="FC54" s="77"/>
      <c r="FD54" s="77"/>
      <c r="FE54" s="77"/>
      <c r="FF54" s="77"/>
      <c r="FG54" s="77"/>
      <c r="FH54" s="77"/>
      <c r="FI54" s="77"/>
      <c r="FJ54" s="77"/>
      <c r="FK54" s="77"/>
      <c r="FL54" s="77"/>
      <c r="FM54" s="77"/>
      <c r="FN54" s="77"/>
      <c r="FO54" s="77"/>
      <c r="FP54" s="77"/>
      <c r="FQ54" s="77"/>
      <c r="FR54" s="24"/>
      <c r="FS54" s="24"/>
      <c r="FT54" s="24"/>
      <c r="FU54" s="77"/>
      <c r="FV54" s="77"/>
      <c r="FW54" s="77"/>
      <c r="FX54" s="77"/>
      <c r="FY54" s="77"/>
      <c r="FZ54" s="77"/>
      <c r="GA54" s="77"/>
      <c r="GB54" s="77"/>
      <c r="GC54" s="77"/>
      <c r="GD54" s="77"/>
      <c r="GE54" s="77"/>
      <c r="GF54" s="77"/>
      <c r="GG54" s="77"/>
      <c r="GH54" s="77"/>
      <c r="GI54" s="77"/>
      <c r="GJ54" s="77"/>
      <c r="GK54" s="77"/>
      <c r="GL54" s="77"/>
      <c r="GM54" s="77"/>
      <c r="GN54" s="24"/>
      <c r="GO54" s="24">
        <v>5.4809999999999998E-2</v>
      </c>
      <c r="GP54" s="10">
        <f t="shared" si="141"/>
        <v>0</v>
      </c>
      <c r="GQ54" s="10">
        <f t="shared" si="142"/>
        <v>5.4809999999999998E-2</v>
      </c>
      <c r="GR54" s="10">
        <f t="shared" si="143"/>
        <v>0</v>
      </c>
      <c r="GS54" s="10">
        <f t="shared" si="144"/>
        <v>5.4809999999999998E-2</v>
      </c>
      <c r="GT54" s="10">
        <f t="shared" si="145"/>
        <v>0</v>
      </c>
      <c r="GU54" s="10">
        <f t="shared" si="146"/>
        <v>0</v>
      </c>
      <c r="GV54" s="10">
        <f t="shared" si="147"/>
        <v>5.4809999999999998E-2</v>
      </c>
      <c r="GW54" s="10">
        <f t="shared" si="148"/>
        <v>-0.10962</v>
      </c>
      <c r="GX54" s="10">
        <f t="shared" si="149"/>
        <v>0</v>
      </c>
      <c r="GY54" s="10">
        <f t="shared" si="150"/>
        <v>5.4809999999999998E-2</v>
      </c>
      <c r="GZ54" s="10">
        <f t="shared" si="151"/>
        <v>0.10962</v>
      </c>
      <c r="HA54" s="10">
        <f t="shared" si="152"/>
        <v>0.16442999999999999</v>
      </c>
      <c r="HB54" s="10">
        <f t="shared" si="153"/>
        <v>-0.16442999999999999</v>
      </c>
      <c r="HC54" s="10">
        <f t="shared" si="154"/>
        <v>0.10962</v>
      </c>
      <c r="HD54" s="10">
        <f t="shared" si="155"/>
        <v>0</v>
      </c>
      <c r="HE54" s="10">
        <f t="shared" si="156"/>
        <v>5.4809999999999998E-2</v>
      </c>
      <c r="HF54" s="10">
        <f t="shared" si="157"/>
        <v>-5.4809999999999998E-2</v>
      </c>
      <c r="HG54" s="10">
        <f t="shared" si="158"/>
        <v>-0.16442999999999999</v>
      </c>
      <c r="HH54" s="10">
        <f t="shared" si="159"/>
        <v>0.16442999999999999</v>
      </c>
      <c r="HI54" s="19">
        <f t="shared" si="160"/>
        <v>0.32885999999999999</v>
      </c>
      <c r="HJ54" s="115"/>
      <c r="HK54" s="115"/>
      <c r="HL54" s="115"/>
      <c r="HM54" s="115"/>
      <c r="HN54" s="115"/>
      <c r="HO54" s="115"/>
      <c r="HP54" s="115"/>
      <c r="HQ54" s="115"/>
      <c r="HR54" s="115"/>
      <c r="HS54" s="115"/>
      <c r="HT54" s="115"/>
      <c r="HU54" s="115"/>
      <c r="HV54" s="115"/>
      <c r="HW54" s="115"/>
      <c r="HX54" s="115"/>
      <c r="HY54" s="115"/>
      <c r="HZ54" s="115"/>
      <c r="IA54" s="115"/>
      <c r="IB54" s="115"/>
      <c r="IC54" s="22">
        <f t="shared" si="161"/>
        <v>5.4809999999999998E-2</v>
      </c>
      <c r="ID54" s="22"/>
      <c r="IE54" s="24">
        <f t="shared" si="80"/>
        <v>1.4454024984023481E-8</v>
      </c>
      <c r="IF54" s="24">
        <f t="shared" si="81"/>
        <v>2.8908049968046962E-8</v>
      </c>
    </row>
    <row r="55" spans="1:240" x14ac:dyDescent="0.25">
      <c r="A55" s="163">
        <v>53</v>
      </c>
      <c r="B55" s="49"/>
      <c r="C55" s="49" t="s">
        <v>185</v>
      </c>
      <c r="D55" s="49" t="s">
        <v>185</v>
      </c>
      <c r="E55" s="82">
        <v>214</v>
      </c>
      <c r="F55" s="53" t="s">
        <v>134</v>
      </c>
      <c r="G55" s="17">
        <v>2997</v>
      </c>
      <c r="H55" s="12">
        <v>3074</v>
      </c>
      <c r="I55" s="12">
        <v>3067</v>
      </c>
      <c r="J55" s="12">
        <v>3276</v>
      </c>
      <c r="K55" s="12">
        <v>3374</v>
      </c>
      <c r="L55" s="12">
        <v>3405</v>
      </c>
      <c r="M55" s="12">
        <v>3224</v>
      </c>
      <c r="N55" s="12">
        <v>3133</v>
      </c>
      <c r="O55" s="12">
        <v>3101</v>
      </c>
      <c r="P55" s="11">
        <v>3109</v>
      </c>
      <c r="Q55" s="11">
        <v>3077</v>
      </c>
      <c r="R55" s="12">
        <v>3113</v>
      </c>
      <c r="S55" s="11">
        <v>3298</v>
      </c>
      <c r="T55" s="11">
        <v>3623</v>
      </c>
      <c r="U55" s="11">
        <v>3774</v>
      </c>
      <c r="V55" s="98">
        <v>3910</v>
      </c>
      <c r="W55" s="98">
        <v>4142</v>
      </c>
      <c r="X55" s="98">
        <v>4266</v>
      </c>
      <c r="Y55" s="98">
        <v>4398</v>
      </c>
      <c r="Z55" s="97">
        <v>4415</v>
      </c>
      <c r="AA55" s="65"/>
      <c r="AB55" s="72">
        <f t="shared" si="82"/>
        <v>77</v>
      </c>
      <c r="AC55" s="11">
        <f t="shared" si="83"/>
        <v>-7</v>
      </c>
      <c r="AD55" s="11">
        <f t="shared" si="84"/>
        <v>209</v>
      </c>
      <c r="AE55" s="11">
        <f t="shared" si="85"/>
        <v>98</v>
      </c>
      <c r="AF55" s="11">
        <f t="shared" si="86"/>
        <v>31</v>
      </c>
      <c r="AG55" s="11">
        <f t="shared" si="87"/>
        <v>-181</v>
      </c>
      <c r="AH55" s="11">
        <f t="shared" si="88"/>
        <v>-91</v>
      </c>
      <c r="AI55" s="11">
        <f t="shared" si="89"/>
        <v>-32</v>
      </c>
      <c r="AJ55" s="11">
        <f t="shared" si="90"/>
        <v>8</v>
      </c>
      <c r="AK55" s="11">
        <f t="shared" si="91"/>
        <v>-32</v>
      </c>
      <c r="AL55" s="11">
        <f t="shared" si="92"/>
        <v>36</v>
      </c>
      <c r="AM55" s="11">
        <f t="shared" si="93"/>
        <v>185</v>
      </c>
      <c r="AN55" s="11">
        <f t="shared" si="94"/>
        <v>325</v>
      </c>
      <c r="AO55" s="11">
        <f t="shared" si="95"/>
        <v>151</v>
      </c>
      <c r="AP55" s="11">
        <f t="shared" si="96"/>
        <v>136</v>
      </c>
      <c r="AQ55" s="11">
        <f t="shared" si="97"/>
        <v>232</v>
      </c>
      <c r="AR55" s="11">
        <f t="shared" si="98"/>
        <v>124</v>
      </c>
      <c r="AS55" s="11">
        <f t="shared" si="99"/>
        <v>132</v>
      </c>
      <c r="AT55" s="11">
        <f t="shared" si="100"/>
        <v>17</v>
      </c>
      <c r="AU55" s="78">
        <f t="shared" si="101"/>
        <v>1418</v>
      </c>
      <c r="AV55" s="65"/>
      <c r="AW55" s="17">
        <v>190</v>
      </c>
      <c r="AX55" s="12">
        <v>315</v>
      </c>
      <c r="AY55" s="12">
        <v>323</v>
      </c>
      <c r="AZ55" s="12">
        <v>388</v>
      </c>
      <c r="BA55" s="12">
        <v>283</v>
      </c>
      <c r="BB55" s="12">
        <v>442</v>
      </c>
      <c r="BC55" s="12">
        <v>370</v>
      </c>
      <c r="BD55" s="12">
        <v>385</v>
      </c>
      <c r="BE55" s="12">
        <v>332</v>
      </c>
      <c r="BF55" s="11">
        <v>384</v>
      </c>
      <c r="BG55" s="12">
        <v>337</v>
      </c>
      <c r="BH55" s="12">
        <v>307</v>
      </c>
      <c r="BI55" s="12">
        <v>218</v>
      </c>
      <c r="BJ55" s="12">
        <v>274</v>
      </c>
      <c r="BK55" s="12">
        <v>169</v>
      </c>
      <c r="BL55" s="12">
        <v>109</v>
      </c>
      <c r="BM55" s="11">
        <v>168</v>
      </c>
      <c r="BN55" s="11">
        <v>198</v>
      </c>
      <c r="BO55" s="12">
        <v>301</v>
      </c>
      <c r="BP55" s="27">
        <f t="shared" si="102"/>
        <v>5493</v>
      </c>
      <c r="BQ55" s="19"/>
      <c r="BR55" s="5">
        <f t="shared" si="103"/>
        <v>267</v>
      </c>
      <c r="BS55" s="5">
        <f t="shared" si="104"/>
        <v>308</v>
      </c>
      <c r="BT55" s="5">
        <f t="shared" si="105"/>
        <v>532</v>
      </c>
      <c r="BU55" s="5">
        <f t="shared" si="106"/>
        <v>486</v>
      </c>
      <c r="BV55" s="5">
        <f t="shared" si="107"/>
        <v>314</v>
      </c>
      <c r="BW55" s="5">
        <f t="shared" si="108"/>
        <v>261</v>
      </c>
      <c r="BX55" s="5">
        <f t="shared" si="109"/>
        <v>279</v>
      </c>
      <c r="BY55" s="5">
        <f t="shared" si="110"/>
        <v>353</v>
      </c>
      <c r="BZ55" s="5">
        <f t="shared" si="111"/>
        <v>340</v>
      </c>
      <c r="CA55" s="5">
        <f t="shared" si="112"/>
        <v>352</v>
      </c>
      <c r="CB55" s="5">
        <f t="shared" si="113"/>
        <v>373</v>
      </c>
      <c r="CC55" s="5">
        <f t="shared" si="114"/>
        <v>492</v>
      </c>
      <c r="CD55" s="5">
        <f t="shared" si="115"/>
        <v>543</v>
      </c>
      <c r="CE55" s="5">
        <f t="shared" si="116"/>
        <v>425</v>
      </c>
      <c r="CF55" s="5">
        <f t="shared" si="117"/>
        <v>305</v>
      </c>
      <c r="CG55" s="5">
        <f t="shared" si="118"/>
        <v>341</v>
      </c>
      <c r="CH55" s="5">
        <f t="shared" si="119"/>
        <v>292</v>
      </c>
      <c r="CI55" s="5">
        <f t="shared" si="120"/>
        <v>330</v>
      </c>
      <c r="CJ55" s="5">
        <f t="shared" si="121"/>
        <v>318</v>
      </c>
      <c r="CK55" s="19">
        <f t="shared" si="122"/>
        <v>6911</v>
      </c>
      <c r="CL55" s="19"/>
      <c r="CM55" s="5"/>
      <c r="CN55" s="5">
        <f t="shared" si="123"/>
        <v>41</v>
      </c>
      <c r="CO55" s="5">
        <f t="shared" si="124"/>
        <v>224</v>
      </c>
      <c r="CP55" s="5">
        <f t="shared" si="125"/>
        <v>-46</v>
      </c>
      <c r="CQ55" s="5">
        <f t="shared" si="126"/>
        <v>-172</v>
      </c>
      <c r="CR55" s="5">
        <f t="shared" si="127"/>
        <v>-53</v>
      </c>
      <c r="CS55" s="5">
        <f t="shared" si="128"/>
        <v>18</v>
      </c>
      <c r="CT55" s="5">
        <f t="shared" si="129"/>
        <v>74</v>
      </c>
      <c r="CU55" s="5">
        <f t="shared" si="130"/>
        <v>-13</v>
      </c>
      <c r="CV55" s="5">
        <f t="shared" si="131"/>
        <v>12</v>
      </c>
      <c r="CW55" s="5">
        <f t="shared" si="132"/>
        <v>21</v>
      </c>
      <c r="CX55" s="5">
        <f t="shared" si="133"/>
        <v>119</v>
      </c>
      <c r="CY55" s="5">
        <f t="shared" si="134"/>
        <v>51</v>
      </c>
      <c r="CZ55" s="5">
        <f t="shared" si="135"/>
        <v>-118</v>
      </c>
      <c r="DA55" s="5">
        <f t="shared" si="136"/>
        <v>-120</v>
      </c>
      <c r="DB55" s="5">
        <f t="shared" si="137"/>
        <v>36</v>
      </c>
      <c r="DC55" s="5">
        <f t="shared" si="138"/>
        <v>-49</v>
      </c>
      <c r="DD55" s="5">
        <f t="shared" si="139"/>
        <v>38</v>
      </c>
      <c r="DE55" s="5">
        <f t="shared" si="140"/>
        <v>-12</v>
      </c>
      <c r="DF55" s="19"/>
      <c r="DG55" s="19"/>
      <c r="DH55" s="19"/>
      <c r="DI55" s="77"/>
      <c r="DJ55" s="121">
        <v>0.15355805243445692</v>
      </c>
      <c r="DK55" s="121">
        <v>0.72727272727272729</v>
      </c>
      <c r="DL55" s="121">
        <v>-8.646616541353383E-2</v>
      </c>
      <c r="DM55" s="121">
        <v>-0.35390946502057613</v>
      </c>
      <c r="DN55" s="121">
        <v>-0.16878980891719744</v>
      </c>
      <c r="DO55" s="121">
        <v>6.8965517241379309E-2</v>
      </c>
      <c r="DP55" s="121">
        <v>0.26523297491039427</v>
      </c>
      <c r="DQ55" s="121">
        <v>-3.6827195467422094E-2</v>
      </c>
      <c r="DR55" s="121">
        <v>3.5294117647058823E-2</v>
      </c>
      <c r="DS55" s="121">
        <v>5.9659090909090912E-2</v>
      </c>
      <c r="DT55" s="121">
        <v>0.31903485254691688</v>
      </c>
      <c r="DU55" s="121">
        <v>0.10365853658536585</v>
      </c>
      <c r="DV55" s="121">
        <v>-0.21731123388581952</v>
      </c>
      <c r="DW55" s="121">
        <v>-0.28235294117647058</v>
      </c>
      <c r="DX55" s="121">
        <v>0.11803278688524591</v>
      </c>
      <c r="DY55" s="121">
        <v>-0.14369501466275661</v>
      </c>
      <c r="DZ55" s="121">
        <v>0.13013698630136986</v>
      </c>
      <c r="EA55" s="121"/>
      <c r="EB55" s="24"/>
      <c r="EC55" s="63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  <c r="EO55" s="77"/>
      <c r="EP55" s="77"/>
      <c r="EQ55" s="77"/>
      <c r="ER55" s="77"/>
      <c r="ES55" s="77"/>
      <c r="ET55" s="77"/>
      <c r="EU55" s="77"/>
      <c r="EV55" s="77"/>
      <c r="EW55" s="24"/>
      <c r="EX55" s="19"/>
      <c r="EY55" s="77"/>
      <c r="EZ55" s="77"/>
      <c r="FA55" s="77"/>
      <c r="FB55" s="77"/>
      <c r="FC55" s="77"/>
      <c r="FD55" s="77"/>
      <c r="FE55" s="77"/>
      <c r="FF55" s="77"/>
      <c r="FG55" s="77"/>
      <c r="FH55" s="77"/>
      <c r="FI55" s="77"/>
      <c r="FJ55" s="77"/>
      <c r="FK55" s="77"/>
      <c r="FL55" s="77"/>
      <c r="FM55" s="77"/>
      <c r="FN55" s="77"/>
      <c r="FO55" s="77"/>
      <c r="FP55" s="77"/>
      <c r="FQ55" s="77"/>
      <c r="FR55" s="24"/>
      <c r="FS55" s="24"/>
      <c r="FT55" s="24"/>
      <c r="FU55" s="77"/>
      <c r="FV55" s="77"/>
      <c r="FW55" s="77"/>
      <c r="FX55" s="77"/>
      <c r="FY55" s="77"/>
      <c r="FZ55" s="77"/>
      <c r="GA55" s="77"/>
      <c r="GB55" s="77"/>
      <c r="GC55" s="77"/>
      <c r="GD55" s="77"/>
      <c r="GE55" s="77"/>
      <c r="GF55" s="77"/>
      <c r="GG55" s="77"/>
      <c r="GH55" s="77"/>
      <c r="GI55" s="77"/>
      <c r="GJ55" s="77"/>
      <c r="GK55" s="77"/>
      <c r="GL55" s="77"/>
      <c r="GM55" s="77"/>
      <c r="GN55" s="24"/>
      <c r="GO55" s="24">
        <v>4.437E-2</v>
      </c>
      <c r="GP55" s="10">
        <f t="shared" si="141"/>
        <v>11.84679</v>
      </c>
      <c r="GQ55" s="10">
        <f t="shared" si="142"/>
        <v>13.66596</v>
      </c>
      <c r="GR55" s="10">
        <f t="shared" si="143"/>
        <v>23.604839999999999</v>
      </c>
      <c r="GS55" s="10">
        <f t="shared" si="144"/>
        <v>21.56382</v>
      </c>
      <c r="GT55" s="10">
        <f t="shared" si="145"/>
        <v>13.932180000000001</v>
      </c>
      <c r="GU55" s="10">
        <f t="shared" si="146"/>
        <v>11.58057</v>
      </c>
      <c r="GV55" s="10">
        <f t="shared" si="147"/>
        <v>12.37923</v>
      </c>
      <c r="GW55" s="10">
        <f t="shared" si="148"/>
        <v>15.662609999999999</v>
      </c>
      <c r="GX55" s="10">
        <f t="shared" si="149"/>
        <v>15.085800000000001</v>
      </c>
      <c r="GY55" s="10">
        <f t="shared" si="150"/>
        <v>15.61824</v>
      </c>
      <c r="GZ55" s="10">
        <f t="shared" si="151"/>
        <v>16.55001</v>
      </c>
      <c r="HA55" s="10">
        <f t="shared" si="152"/>
        <v>21.83004</v>
      </c>
      <c r="HB55" s="10">
        <f t="shared" si="153"/>
        <v>24.09291</v>
      </c>
      <c r="HC55" s="10">
        <f t="shared" si="154"/>
        <v>18.857250000000001</v>
      </c>
      <c r="HD55" s="10">
        <f t="shared" si="155"/>
        <v>13.53285</v>
      </c>
      <c r="HE55" s="10">
        <f t="shared" si="156"/>
        <v>15.13017</v>
      </c>
      <c r="HF55" s="10">
        <f t="shared" si="157"/>
        <v>12.95604</v>
      </c>
      <c r="HG55" s="10">
        <f t="shared" si="158"/>
        <v>14.642099999999999</v>
      </c>
      <c r="HH55" s="10">
        <f t="shared" si="159"/>
        <v>14.10966</v>
      </c>
      <c r="HI55" s="19">
        <f t="shared" si="160"/>
        <v>306.64107000000001</v>
      </c>
      <c r="HJ55" s="115"/>
      <c r="HK55" s="115"/>
      <c r="HL55" s="115"/>
      <c r="HM55" s="115"/>
      <c r="HN55" s="115"/>
      <c r="HO55" s="115"/>
      <c r="HP55" s="115"/>
      <c r="HQ55" s="115"/>
      <c r="HR55" s="115"/>
      <c r="HS55" s="115"/>
      <c r="HT55" s="115"/>
      <c r="HU55" s="115"/>
      <c r="HV55" s="115"/>
      <c r="HW55" s="115"/>
      <c r="HX55" s="115"/>
      <c r="HY55" s="115"/>
      <c r="HZ55" s="115"/>
      <c r="IA55" s="115"/>
      <c r="IB55" s="115"/>
      <c r="IC55" s="22">
        <f t="shared" si="161"/>
        <v>4.437E-2</v>
      </c>
      <c r="ID55" s="22"/>
      <c r="IE55" s="24">
        <f t="shared" si="80"/>
        <v>1.2402930010100148E-6</v>
      </c>
      <c r="IF55" s="24">
        <f t="shared" si="81"/>
        <v>2.6954921163459791E-5</v>
      </c>
    </row>
    <row r="56" spans="1:240" x14ac:dyDescent="0.25">
      <c r="A56" s="163">
        <v>54</v>
      </c>
      <c r="B56" s="43"/>
      <c r="C56" s="43" t="s">
        <v>283</v>
      </c>
      <c r="D56" s="43" t="s">
        <v>184</v>
      </c>
      <c r="E56" s="82">
        <v>110</v>
      </c>
      <c r="F56" s="52" t="s">
        <v>7</v>
      </c>
      <c r="G56" s="17">
        <v>2531</v>
      </c>
      <c r="H56" s="12">
        <v>2689</v>
      </c>
      <c r="I56" s="12">
        <v>2819</v>
      </c>
      <c r="J56" s="12">
        <v>2856</v>
      </c>
      <c r="K56" s="12">
        <v>3017</v>
      </c>
      <c r="L56" s="12">
        <v>2976</v>
      </c>
      <c r="M56" s="12">
        <v>2983</v>
      </c>
      <c r="N56" s="12">
        <v>3044</v>
      </c>
      <c r="O56" s="12">
        <v>2981</v>
      </c>
      <c r="P56" s="11">
        <v>2992</v>
      </c>
      <c r="Q56" s="11">
        <v>3011</v>
      </c>
      <c r="R56" s="12">
        <v>3021</v>
      </c>
      <c r="S56" s="11">
        <v>3051</v>
      </c>
      <c r="T56" s="12">
        <v>3007</v>
      </c>
      <c r="U56" s="12">
        <v>2926</v>
      </c>
      <c r="V56" s="97">
        <v>2879</v>
      </c>
      <c r="W56" s="97">
        <v>2859</v>
      </c>
      <c r="X56" s="97">
        <v>2858</v>
      </c>
      <c r="Y56" s="97">
        <v>2863</v>
      </c>
      <c r="Z56" s="97">
        <v>2935</v>
      </c>
      <c r="AA56" s="63"/>
      <c r="AB56" s="70">
        <f t="shared" si="82"/>
        <v>158</v>
      </c>
      <c r="AC56" s="12">
        <f t="shared" si="83"/>
        <v>130</v>
      </c>
      <c r="AD56" s="12">
        <f t="shared" si="84"/>
        <v>37</v>
      </c>
      <c r="AE56" s="12">
        <f t="shared" si="85"/>
        <v>161</v>
      </c>
      <c r="AF56" s="12">
        <f t="shared" si="86"/>
        <v>-41</v>
      </c>
      <c r="AG56" s="12">
        <f t="shared" si="87"/>
        <v>7</v>
      </c>
      <c r="AH56" s="12">
        <f t="shared" si="88"/>
        <v>61</v>
      </c>
      <c r="AI56" s="12">
        <f t="shared" si="89"/>
        <v>-63</v>
      </c>
      <c r="AJ56" s="12">
        <f t="shared" si="90"/>
        <v>11</v>
      </c>
      <c r="AK56" s="12">
        <f t="shared" si="91"/>
        <v>19</v>
      </c>
      <c r="AL56" s="12">
        <f t="shared" si="92"/>
        <v>10</v>
      </c>
      <c r="AM56" s="12">
        <f t="shared" si="93"/>
        <v>30</v>
      </c>
      <c r="AN56" s="12">
        <f t="shared" si="94"/>
        <v>-44</v>
      </c>
      <c r="AO56" s="12">
        <f t="shared" si="95"/>
        <v>-81</v>
      </c>
      <c r="AP56" s="12">
        <f t="shared" si="96"/>
        <v>-47</v>
      </c>
      <c r="AQ56" s="12">
        <f t="shared" si="97"/>
        <v>-20</v>
      </c>
      <c r="AR56" s="12">
        <f t="shared" si="98"/>
        <v>-1</v>
      </c>
      <c r="AS56" s="12">
        <f t="shared" si="99"/>
        <v>5</v>
      </c>
      <c r="AT56" s="12">
        <f t="shared" si="100"/>
        <v>72</v>
      </c>
      <c r="AU56" s="79">
        <f t="shared" si="101"/>
        <v>404</v>
      </c>
      <c r="AV56" s="63"/>
      <c r="AW56" s="17">
        <v>1</v>
      </c>
      <c r="AX56" s="12">
        <v>3</v>
      </c>
      <c r="AY56" s="12">
        <v>7</v>
      </c>
      <c r="AZ56" s="12">
        <v>1</v>
      </c>
      <c r="BA56" s="12">
        <v>5</v>
      </c>
      <c r="BB56" s="12">
        <v>8</v>
      </c>
      <c r="BC56" s="12">
        <v>3</v>
      </c>
      <c r="BD56" s="12">
        <v>7</v>
      </c>
      <c r="BE56" s="12">
        <v>9</v>
      </c>
      <c r="BF56" s="11">
        <v>3</v>
      </c>
      <c r="BG56" s="11">
        <v>12</v>
      </c>
      <c r="BH56" s="11">
        <v>5</v>
      </c>
      <c r="BI56" s="11">
        <v>6</v>
      </c>
      <c r="BJ56" s="11">
        <v>13</v>
      </c>
      <c r="BK56" s="11">
        <v>9</v>
      </c>
      <c r="BL56" s="11">
        <v>9</v>
      </c>
      <c r="BM56" s="11">
        <v>11</v>
      </c>
      <c r="BN56" s="11">
        <v>5</v>
      </c>
      <c r="BO56" s="8">
        <v>8</v>
      </c>
      <c r="BP56" s="19">
        <f t="shared" si="102"/>
        <v>125</v>
      </c>
      <c r="BQ56" s="27"/>
      <c r="BR56" s="5">
        <f t="shared" si="103"/>
        <v>159</v>
      </c>
      <c r="BS56" s="5">
        <f t="shared" si="104"/>
        <v>133</v>
      </c>
      <c r="BT56" s="5">
        <f t="shared" si="105"/>
        <v>44</v>
      </c>
      <c r="BU56" s="5">
        <f t="shared" si="106"/>
        <v>162</v>
      </c>
      <c r="BV56" s="5">
        <f t="shared" si="107"/>
        <v>-36</v>
      </c>
      <c r="BW56" s="5">
        <f t="shared" si="108"/>
        <v>15</v>
      </c>
      <c r="BX56" s="5">
        <f t="shared" si="109"/>
        <v>64</v>
      </c>
      <c r="BY56" s="5">
        <f t="shared" si="110"/>
        <v>-56</v>
      </c>
      <c r="BZ56" s="5">
        <f t="shared" si="111"/>
        <v>20</v>
      </c>
      <c r="CA56" s="5">
        <f t="shared" si="112"/>
        <v>22</v>
      </c>
      <c r="CB56" s="5">
        <f t="shared" si="113"/>
        <v>22</v>
      </c>
      <c r="CC56" s="5">
        <f t="shared" si="114"/>
        <v>35</v>
      </c>
      <c r="CD56" s="5">
        <f t="shared" si="115"/>
        <v>-38</v>
      </c>
      <c r="CE56" s="5">
        <f t="shared" si="116"/>
        <v>-68</v>
      </c>
      <c r="CF56" s="5">
        <f t="shared" si="117"/>
        <v>-38</v>
      </c>
      <c r="CG56" s="5">
        <f t="shared" si="118"/>
        <v>-11</v>
      </c>
      <c r="CH56" s="5">
        <f t="shared" si="119"/>
        <v>10</v>
      </c>
      <c r="CI56" s="5">
        <f t="shared" si="120"/>
        <v>10</v>
      </c>
      <c r="CJ56" s="5">
        <f t="shared" si="121"/>
        <v>80</v>
      </c>
      <c r="CK56" s="19">
        <f t="shared" si="122"/>
        <v>529</v>
      </c>
      <c r="CL56" s="19"/>
      <c r="CM56" s="5"/>
      <c r="CN56" s="5">
        <f t="shared" si="123"/>
        <v>-26</v>
      </c>
      <c r="CO56" s="5">
        <f t="shared" si="124"/>
        <v>-89</v>
      </c>
      <c r="CP56" s="5">
        <f t="shared" si="125"/>
        <v>118</v>
      </c>
      <c r="CQ56" s="5">
        <f t="shared" si="126"/>
        <v>-198</v>
      </c>
      <c r="CR56" s="5">
        <f t="shared" si="127"/>
        <v>51</v>
      </c>
      <c r="CS56" s="5">
        <f t="shared" si="128"/>
        <v>49</v>
      </c>
      <c r="CT56" s="5">
        <f t="shared" si="129"/>
        <v>-120</v>
      </c>
      <c r="CU56" s="5">
        <f t="shared" si="130"/>
        <v>76</v>
      </c>
      <c r="CV56" s="5">
        <f t="shared" si="131"/>
        <v>2</v>
      </c>
      <c r="CW56" s="5">
        <f t="shared" si="132"/>
        <v>0</v>
      </c>
      <c r="CX56" s="5">
        <f t="shared" si="133"/>
        <v>13</v>
      </c>
      <c r="CY56" s="5">
        <f t="shared" si="134"/>
        <v>-73</v>
      </c>
      <c r="CZ56" s="5">
        <f t="shared" si="135"/>
        <v>-30</v>
      </c>
      <c r="DA56" s="5">
        <f t="shared" si="136"/>
        <v>30</v>
      </c>
      <c r="DB56" s="5">
        <f t="shared" si="137"/>
        <v>27</v>
      </c>
      <c r="DC56" s="5">
        <f t="shared" si="138"/>
        <v>21</v>
      </c>
      <c r="DD56" s="5">
        <f t="shared" si="139"/>
        <v>0</v>
      </c>
      <c r="DE56" s="5">
        <f t="shared" si="140"/>
        <v>70</v>
      </c>
      <c r="DF56" s="19"/>
      <c r="DG56" s="19"/>
      <c r="DH56" s="19"/>
      <c r="DI56" s="77"/>
      <c r="DJ56" s="121">
        <v>-0.16352201257861634</v>
      </c>
      <c r="DK56" s="121">
        <v>-0.66917293233082709</v>
      </c>
      <c r="DL56" s="121">
        <v>2.6818181818181817</v>
      </c>
      <c r="DM56" s="121">
        <v>-1.2222222222222223</v>
      </c>
      <c r="DN56" s="121">
        <v>-1.4166666666666667</v>
      </c>
      <c r="DO56" s="121">
        <v>3.2666666666666666</v>
      </c>
      <c r="DP56" s="121">
        <v>-1.875</v>
      </c>
      <c r="DQ56" s="121">
        <v>-1.3571428571428572</v>
      </c>
      <c r="DR56" s="121">
        <v>0.1</v>
      </c>
      <c r="DS56" s="121">
        <v>0</v>
      </c>
      <c r="DT56" s="121">
        <v>0.59090909090909094</v>
      </c>
      <c r="DU56" s="121">
        <v>-2.0857142857142859</v>
      </c>
      <c r="DV56" s="121">
        <v>0.78947368421052633</v>
      </c>
      <c r="DW56" s="121">
        <v>-0.44117647058823528</v>
      </c>
      <c r="DX56" s="121">
        <v>-0.71052631578947367</v>
      </c>
      <c r="DY56" s="121">
        <v>-1.9090909090909092</v>
      </c>
      <c r="DZ56" s="121">
        <v>0</v>
      </c>
      <c r="EA56" s="121"/>
      <c r="EB56" s="24"/>
      <c r="EC56" s="65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  <c r="EO56" s="77"/>
      <c r="EP56" s="77"/>
      <c r="EQ56" s="77"/>
      <c r="ER56" s="77"/>
      <c r="ES56" s="77"/>
      <c r="ET56" s="77"/>
      <c r="EU56" s="77"/>
      <c r="EV56" s="77"/>
      <c r="EW56" s="24"/>
      <c r="EX56" s="27"/>
      <c r="EY56" s="77"/>
      <c r="EZ56" s="77"/>
      <c r="FA56" s="77"/>
      <c r="FB56" s="77"/>
      <c r="FC56" s="77"/>
      <c r="FD56" s="77"/>
      <c r="FE56" s="77"/>
      <c r="FF56" s="77"/>
      <c r="FG56" s="77"/>
      <c r="FH56" s="77"/>
      <c r="FI56" s="77"/>
      <c r="FJ56" s="77"/>
      <c r="FK56" s="77"/>
      <c r="FL56" s="77"/>
      <c r="FM56" s="77"/>
      <c r="FN56" s="77"/>
      <c r="FO56" s="77"/>
      <c r="FP56" s="77"/>
      <c r="FQ56" s="77"/>
      <c r="FR56" s="24"/>
      <c r="FS56" s="24"/>
      <c r="FT56" s="24"/>
      <c r="FU56" s="77"/>
      <c r="FV56" s="77"/>
      <c r="FW56" s="77"/>
      <c r="FX56" s="77"/>
      <c r="FY56" s="77"/>
      <c r="FZ56" s="77"/>
      <c r="GA56" s="77"/>
      <c r="GB56" s="77"/>
      <c r="GC56" s="77"/>
      <c r="GD56" s="77"/>
      <c r="GE56" s="77"/>
      <c r="GF56" s="77"/>
      <c r="GG56" s="77"/>
      <c r="GH56" s="77"/>
      <c r="GI56" s="77"/>
      <c r="GJ56" s="77"/>
      <c r="GK56" s="77"/>
      <c r="GL56" s="77"/>
      <c r="GM56" s="77"/>
      <c r="GN56" s="24"/>
      <c r="GO56" s="24">
        <v>6.96E-4</v>
      </c>
      <c r="GP56" s="10">
        <f t="shared" si="141"/>
        <v>0.110664</v>
      </c>
      <c r="GQ56" s="10">
        <f t="shared" si="142"/>
        <v>9.2567999999999998E-2</v>
      </c>
      <c r="GR56" s="10">
        <f t="shared" si="143"/>
        <v>3.0623999999999998E-2</v>
      </c>
      <c r="GS56" s="10">
        <f t="shared" si="144"/>
        <v>0.112752</v>
      </c>
      <c r="GT56" s="10">
        <f t="shared" si="145"/>
        <v>-2.5056000000000002E-2</v>
      </c>
      <c r="GU56" s="10">
        <f t="shared" si="146"/>
        <v>1.044E-2</v>
      </c>
      <c r="GV56" s="10">
        <f t="shared" si="147"/>
        <v>4.4544E-2</v>
      </c>
      <c r="GW56" s="10">
        <f t="shared" si="148"/>
        <v>-3.8975999999999997E-2</v>
      </c>
      <c r="GX56" s="10">
        <f t="shared" si="149"/>
        <v>1.392E-2</v>
      </c>
      <c r="GY56" s="10">
        <f t="shared" si="150"/>
        <v>1.5311999999999999E-2</v>
      </c>
      <c r="GZ56" s="10">
        <f t="shared" si="151"/>
        <v>1.5311999999999999E-2</v>
      </c>
      <c r="HA56" s="10">
        <f t="shared" si="152"/>
        <v>2.436E-2</v>
      </c>
      <c r="HB56" s="10">
        <f t="shared" si="153"/>
        <v>-2.6447999999999999E-2</v>
      </c>
      <c r="HC56" s="10">
        <f t="shared" si="154"/>
        <v>-4.7328000000000002E-2</v>
      </c>
      <c r="HD56" s="10">
        <f t="shared" si="155"/>
        <v>-2.6447999999999999E-2</v>
      </c>
      <c r="HE56" s="10">
        <f t="shared" si="156"/>
        <v>-7.6559999999999996E-3</v>
      </c>
      <c r="HF56" s="10">
        <f t="shared" si="157"/>
        <v>6.96E-3</v>
      </c>
      <c r="HG56" s="10">
        <f t="shared" si="158"/>
        <v>6.96E-3</v>
      </c>
      <c r="HH56" s="10">
        <f t="shared" si="159"/>
        <v>5.568E-2</v>
      </c>
      <c r="HI56" s="19">
        <f t="shared" si="160"/>
        <v>0.36818400000000001</v>
      </c>
      <c r="HJ56" s="115"/>
      <c r="HK56" s="115"/>
      <c r="HL56" s="115"/>
      <c r="HM56" s="115"/>
      <c r="HN56" s="115"/>
      <c r="HO56" s="115"/>
      <c r="HP56" s="115"/>
      <c r="HQ56" s="115"/>
      <c r="HR56" s="115"/>
      <c r="HS56" s="115"/>
      <c r="HT56" s="115"/>
      <c r="HU56" s="115"/>
      <c r="HV56" s="115"/>
      <c r="HW56" s="115"/>
      <c r="HX56" s="115"/>
      <c r="HY56" s="115"/>
      <c r="HZ56" s="115"/>
      <c r="IA56" s="115"/>
      <c r="IB56" s="115"/>
      <c r="IC56" s="22">
        <f t="shared" si="161"/>
        <v>6.96E-4</v>
      </c>
      <c r="ID56" s="22"/>
      <c r="IE56" s="24">
        <f t="shared" si="80"/>
        <v>4.8944846506746176E-9</v>
      </c>
      <c r="IF56" s="24">
        <f t="shared" si="81"/>
        <v>3.2364779752585913E-8</v>
      </c>
    </row>
    <row r="57" spans="1:240" x14ac:dyDescent="0.25">
      <c r="A57" s="163">
        <v>55</v>
      </c>
      <c r="B57" s="43"/>
      <c r="C57" s="43" t="s">
        <v>283</v>
      </c>
      <c r="D57" s="43" t="s">
        <v>184</v>
      </c>
      <c r="E57" s="82">
        <v>111</v>
      </c>
      <c r="F57" s="52" t="s">
        <v>8</v>
      </c>
      <c r="G57" s="17">
        <v>105113</v>
      </c>
      <c r="H57" s="12">
        <v>107240</v>
      </c>
      <c r="I57" s="12">
        <v>109322</v>
      </c>
      <c r="J57" s="12">
        <v>111146</v>
      </c>
      <c r="K57" s="12">
        <v>113037</v>
      </c>
      <c r="L57" s="12">
        <v>114943</v>
      </c>
      <c r="M57" s="12">
        <v>117349</v>
      </c>
      <c r="N57" s="12">
        <v>120600</v>
      </c>
      <c r="O57" s="12">
        <v>125061</v>
      </c>
      <c r="P57" s="11">
        <v>130568</v>
      </c>
      <c r="Q57" s="11">
        <v>136639</v>
      </c>
      <c r="R57" s="12">
        <v>140227</v>
      </c>
      <c r="S57" s="11">
        <v>145272</v>
      </c>
      <c r="T57" s="11">
        <v>149994</v>
      </c>
      <c r="U57" s="11">
        <v>153413</v>
      </c>
      <c r="V57" s="98">
        <v>156045</v>
      </c>
      <c r="W57" s="98">
        <v>159352</v>
      </c>
      <c r="X57" s="98">
        <v>162482</v>
      </c>
      <c r="Y57" s="98">
        <v>164410</v>
      </c>
      <c r="Z57" s="98">
        <v>165486</v>
      </c>
      <c r="AA57" s="134"/>
      <c r="AB57" s="70">
        <f t="shared" si="82"/>
        <v>2127</v>
      </c>
      <c r="AC57" s="12">
        <f t="shared" si="83"/>
        <v>2082</v>
      </c>
      <c r="AD57" s="12">
        <f t="shared" si="84"/>
        <v>1824</v>
      </c>
      <c r="AE57" s="12">
        <f t="shared" si="85"/>
        <v>1891</v>
      </c>
      <c r="AF57" s="12">
        <f t="shared" si="86"/>
        <v>1906</v>
      </c>
      <c r="AG57" s="12">
        <f t="shared" si="87"/>
        <v>2406</v>
      </c>
      <c r="AH57" s="12">
        <f t="shared" si="88"/>
        <v>3251</v>
      </c>
      <c r="AI57" s="12">
        <f t="shared" si="89"/>
        <v>4461</v>
      </c>
      <c r="AJ57" s="12">
        <f t="shared" si="90"/>
        <v>5507</v>
      </c>
      <c r="AK57" s="12">
        <f t="shared" si="91"/>
        <v>6071</v>
      </c>
      <c r="AL57" s="12">
        <f t="shared" si="92"/>
        <v>3588</v>
      </c>
      <c r="AM57" s="12">
        <f t="shared" si="93"/>
        <v>5045</v>
      </c>
      <c r="AN57" s="12">
        <f t="shared" si="94"/>
        <v>4722</v>
      </c>
      <c r="AO57" s="12">
        <f t="shared" si="95"/>
        <v>3419</v>
      </c>
      <c r="AP57" s="12">
        <f t="shared" si="96"/>
        <v>2632</v>
      </c>
      <c r="AQ57" s="12">
        <f t="shared" si="97"/>
        <v>3307</v>
      </c>
      <c r="AR57" s="12">
        <f t="shared" si="98"/>
        <v>3130</v>
      </c>
      <c r="AS57" s="12">
        <f t="shared" si="99"/>
        <v>1928</v>
      </c>
      <c r="AT57" s="12">
        <f t="shared" si="100"/>
        <v>1076</v>
      </c>
      <c r="AU57" s="79">
        <f t="shared" si="101"/>
        <v>60373</v>
      </c>
      <c r="AV57" s="63"/>
      <c r="AW57" s="17">
        <v>363</v>
      </c>
      <c r="AX57" s="12">
        <v>948</v>
      </c>
      <c r="AY57" s="12">
        <v>1025</v>
      </c>
      <c r="AZ57" s="12">
        <v>856</v>
      </c>
      <c r="BA57" s="12">
        <v>698</v>
      </c>
      <c r="BB57" s="12">
        <v>780</v>
      </c>
      <c r="BC57" s="12">
        <v>772</v>
      </c>
      <c r="BD57" s="12">
        <v>820</v>
      </c>
      <c r="BE57" s="12">
        <v>836</v>
      </c>
      <c r="BF57" s="11">
        <v>838</v>
      </c>
      <c r="BG57" s="11">
        <v>792</v>
      </c>
      <c r="BH57" s="11">
        <v>717</v>
      </c>
      <c r="BI57" s="11">
        <v>638</v>
      </c>
      <c r="BJ57" s="11">
        <v>903</v>
      </c>
      <c r="BK57" s="11">
        <v>973</v>
      </c>
      <c r="BL57" s="11">
        <v>586</v>
      </c>
      <c r="BM57" s="12">
        <v>647</v>
      </c>
      <c r="BN57" s="12">
        <v>673</v>
      </c>
      <c r="BO57" s="11">
        <v>795</v>
      </c>
      <c r="BP57" s="19">
        <f t="shared" si="102"/>
        <v>14660</v>
      </c>
      <c r="BQ57" s="135"/>
      <c r="BR57" s="5">
        <f t="shared" si="103"/>
        <v>2490</v>
      </c>
      <c r="BS57" s="5">
        <f t="shared" si="104"/>
        <v>3030</v>
      </c>
      <c r="BT57" s="5">
        <f t="shared" si="105"/>
        <v>2849</v>
      </c>
      <c r="BU57" s="5">
        <f t="shared" si="106"/>
        <v>2747</v>
      </c>
      <c r="BV57" s="5">
        <f t="shared" si="107"/>
        <v>2604</v>
      </c>
      <c r="BW57" s="5">
        <f t="shared" si="108"/>
        <v>3186</v>
      </c>
      <c r="BX57" s="5">
        <f t="shared" si="109"/>
        <v>4023</v>
      </c>
      <c r="BY57" s="5">
        <f t="shared" si="110"/>
        <v>5281</v>
      </c>
      <c r="BZ57" s="5">
        <f t="shared" si="111"/>
        <v>6343</v>
      </c>
      <c r="CA57" s="5">
        <f t="shared" si="112"/>
        <v>6909</v>
      </c>
      <c r="CB57" s="5">
        <f t="shared" si="113"/>
        <v>4380</v>
      </c>
      <c r="CC57" s="5">
        <f t="shared" si="114"/>
        <v>5762</v>
      </c>
      <c r="CD57" s="5">
        <f t="shared" si="115"/>
        <v>5360</v>
      </c>
      <c r="CE57" s="5">
        <f t="shared" si="116"/>
        <v>4322</v>
      </c>
      <c r="CF57" s="5">
        <f t="shared" si="117"/>
        <v>3605</v>
      </c>
      <c r="CG57" s="5">
        <f t="shared" si="118"/>
        <v>3893</v>
      </c>
      <c r="CH57" s="5">
        <f t="shared" si="119"/>
        <v>3777</v>
      </c>
      <c r="CI57" s="5">
        <f t="shared" si="120"/>
        <v>2601</v>
      </c>
      <c r="CJ57" s="5">
        <f t="shared" si="121"/>
        <v>1871</v>
      </c>
      <c r="CK57" s="19">
        <f t="shared" si="122"/>
        <v>75033</v>
      </c>
      <c r="CL57" s="19"/>
      <c r="CM57" s="5"/>
      <c r="CN57" s="5">
        <f t="shared" si="123"/>
        <v>540</v>
      </c>
      <c r="CO57" s="5">
        <f t="shared" si="124"/>
        <v>-181</v>
      </c>
      <c r="CP57" s="5">
        <f t="shared" si="125"/>
        <v>-102</v>
      </c>
      <c r="CQ57" s="5">
        <f t="shared" si="126"/>
        <v>-143</v>
      </c>
      <c r="CR57" s="5">
        <f t="shared" si="127"/>
        <v>582</v>
      </c>
      <c r="CS57" s="5">
        <f t="shared" si="128"/>
        <v>837</v>
      </c>
      <c r="CT57" s="5">
        <f t="shared" si="129"/>
        <v>1258</v>
      </c>
      <c r="CU57" s="5">
        <f t="shared" si="130"/>
        <v>1062</v>
      </c>
      <c r="CV57" s="5">
        <f t="shared" si="131"/>
        <v>566</v>
      </c>
      <c r="CW57" s="5">
        <f t="shared" si="132"/>
        <v>-2529</v>
      </c>
      <c r="CX57" s="5">
        <f t="shared" si="133"/>
        <v>1382</v>
      </c>
      <c r="CY57" s="5">
        <f t="shared" si="134"/>
        <v>-402</v>
      </c>
      <c r="CZ57" s="5">
        <f t="shared" si="135"/>
        <v>-1038</v>
      </c>
      <c r="DA57" s="5">
        <f t="shared" si="136"/>
        <v>-717</v>
      </c>
      <c r="DB57" s="5">
        <f t="shared" si="137"/>
        <v>288</v>
      </c>
      <c r="DC57" s="5">
        <f t="shared" si="138"/>
        <v>-116</v>
      </c>
      <c r="DD57" s="5">
        <f t="shared" si="139"/>
        <v>-1176</v>
      </c>
      <c r="DE57" s="5">
        <f t="shared" si="140"/>
        <v>-730</v>
      </c>
      <c r="DF57" s="19"/>
      <c r="DG57" s="19"/>
      <c r="DH57" s="19"/>
      <c r="DI57" s="77"/>
      <c r="DJ57" s="121">
        <v>0.21686746987951808</v>
      </c>
      <c r="DK57" s="121">
        <v>-5.9735973597359736E-2</v>
      </c>
      <c r="DL57" s="121">
        <v>-3.5802035802035802E-2</v>
      </c>
      <c r="DM57" s="121">
        <v>-5.2056789224608664E-2</v>
      </c>
      <c r="DN57" s="121">
        <v>0.22350230414746544</v>
      </c>
      <c r="DO57" s="121">
        <v>0.26271186440677968</v>
      </c>
      <c r="DP57" s="121">
        <v>0.31270196370867515</v>
      </c>
      <c r="DQ57" s="121">
        <v>0.2010982768415073</v>
      </c>
      <c r="DR57" s="121">
        <v>8.9232224499448204E-2</v>
      </c>
      <c r="DS57" s="121">
        <v>-0.36604429005644812</v>
      </c>
      <c r="DT57" s="121">
        <v>0.31552511415525114</v>
      </c>
      <c r="DU57" s="121">
        <v>-6.9767441860465115E-2</v>
      </c>
      <c r="DV57" s="121">
        <v>-0.19365671641791044</v>
      </c>
      <c r="DW57" s="121">
        <v>-0.16589541878759834</v>
      </c>
      <c r="DX57" s="121">
        <v>7.9889042995839113E-2</v>
      </c>
      <c r="DY57" s="121">
        <v>-2.9797071667094787E-2</v>
      </c>
      <c r="DZ57" s="121">
        <v>-0.31135822081016679</v>
      </c>
      <c r="EA57" s="121"/>
      <c r="EB57" s="24"/>
      <c r="EC57" s="65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  <c r="EO57" s="77"/>
      <c r="EP57" s="77"/>
      <c r="EQ57" s="77"/>
      <c r="ER57" s="77"/>
      <c r="ES57" s="77"/>
      <c r="ET57" s="77"/>
      <c r="EU57" s="77"/>
      <c r="EV57" s="77"/>
      <c r="EW57" s="24"/>
      <c r="EX57" s="27"/>
      <c r="EY57" s="77"/>
      <c r="EZ57" s="77"/>
      <c r="FA57" s="77"/>
      <c r="FB57" s="77"/>
      <c r="FC57" s="77"/>
      <c r="FD57" s="77"/>
      <c r="FE57" s="77"/>
      <c r="FF57" s="77"/>
      <c r="FG57" s="77"/>
      <c r="FH57" s="77"/>
      <c r="FI57" s="77"/>
      <c r="FJ57" s="77"/>
      <c r="FK57" s="77"/>
      <c r="FL57" s="77"/>
      <c r="FM57" s="77"/>
      <c r="FN57" s="77"/>
      <c r="FO57" s="77"/>
      <c r="FP57" s="77"/>
      <c r="FQ57" s="77"/>
      <c r="FR57" s="24"/>
      <c r="FS57" s="24"/>
      <c r="FT57" s="24"/>
      <c r="FU57" s="77"/>
      <c r="FV57" s="77"/>
      <c r="FW57" s="77"/>
      <c r="FX57" s="77"/>
      <c r="FY57" s="77"/>
      <c r="FZ57" s="77"/>
      <c r="GA57" s="77"/>
      <c r="GB57" s="77"/>
      <c r="GC57" s="77"/>
      <c r="GD57" s="77"/>
      <c r="GE57" s="77"/>
      <c r="GF57" s="77"/>
      <c r="GG57" s="77"/>
      <c r="GH57" s="77"/>
      <c r="GI57" s="77"/>
      <c r="GJ57" s="77"/>
      <c r="GK57" s="77"/>
      <c r="GL57" s="77"/>
      <c r="GM57" s="77"/>
      <c r="GN57" s="24"/>
      <c r="GO57" s="24">
        <v>6.5250000000000004E-3</v>
      </c>
      <c r="GP57" s="10">
        <f t="shared" si="141"/>
        <v>16.247250000000001</v>
      </c>
      <c r="GQ57" s="10">
        <f t="shared" si="142"/>
        <v>19.77075</v>
      </c>
      <c r="GR57" s="10">
        <f t="shared" si="143"/>
        <v>18.589725000000001</v>
      </c>
      <c r="GS57" s="10">
        <f t="shared" si="144"/>
        <v>17.924175000000002</v>
      </c>
      <c r="GT57" s="10">
        <f t="shared" si="145"/>
        <v>16.991099999999999</v>
      </c>
      <c r="GU57" s="10">
        <f t="shared" si="146"/>
        <v>20.788650000000001</v>
      </c>
      <c r="GV57" s="10">
        <f t="shared" si="147"/>
        <v>26.250075000000002</v>
      </c>
      <c r="GW57" s="10">
        <f t="shared" si="148"/>
        <v>34.458525000000002</v>
      </c>
      <c r="GX57" s="10">
        <f t="shared" si="149"/>
        <v>41.388075000000001</v>
      </c>
      <c r="GY57" s="10">
        <f t="shared" si="150"/>
        <v>45.081225000000003</v>
      </c>
      <c r="GZ57" s="10">
        <f t="shared" si="151"/>
        <v>28.579500000000003</v>
      </c>
      <c r="HA57" s="10">
        <f t="shared" si="152"/>
        <v>37.597050000000003</v>
      </c>
      <c r="HB57" s="10">
        <f t="shared" si="153"/>
        <v>34.974000000000004</v>
      </c>
      <c r="HC57" s="10">
        <f t="shared" si="154"/>
        <v>28.201050000000002</v>
      </c>
      <c r="HD57" s="10">
        <f t="shared" si="155"/>
        <v>23.522625000000001</v>
      </c>
      <c r="HE57" s="10">
        <f t="shared" si="156"/>
        <v>25.401825000000002</v>
      </c>
      <c r="HF57" s="10">
        <f t="shared" si="157"/>
        <v>24.644925000000001</v>
      </c>
      <c r="HG57" s="10">
        <f t="shared" si="158"/>
        <v>16.971525</v>
      </c>
      <c r="HH57" s="10">
        <f t="shared" si="159"/>
        <v>12.208275</v>
      </c>
      <c r="HI57" s="19">
        <f t="shared" si="160"/>
        <v>489.59032500000001</v>
      </c>
      <c r="HJ57" s="115"/>
      <c r="HK57" s="115"/>
      <c r="HL57" s="115"/>
      <c r="HM57" s="115"/>
      <c r="HN57" s="115"/>
      <c r="HO57" s="115"/>
      <c r="HP57" s="115"/>
      <c r="HQ57" s="115"/>
      <c r="HR57" s="115"/>
      <c r="HS57" s="115"/>
      <c r="HT57" s="115"/>
      <c r="HU57" s="115"/>
      <c r="HV57" s="115"/>
      <c r="HW57" s="115"/>
      <c r="HX57" s="115"/>
      <c r="HY57" s="115"/>
      <c r="HZ57" s="115"/>
      <c r="IA57" s="115"/>
      <c r="IB57" s="115"/>
      <c r="IC57" s="22">
        <f t="shared" si="161"/>
        <v>6.5250000000000004E-3</v>
      </c>
      <c r="ID57" s="22"/>
      <c r="IE57" s="24">
        <f t="shared" si="80"/>
        <v>1.0731539978217433E-6</v>
      </c>
      <c r="IF57" s="24">
        <f t="shared" si="81"/>
        <v>4.3036859389929912E-5</v>
      </c>
    </row>
    <row r="58" spans="1:240" x14ac:dyDescent="0.25">
      <c r="A58" s="163">
        <v>56</v>
      </c>
      <c r="B58" s="49"/>
      <c r="C58" s="49" t="s">
        <v>282</v>
      </c>
      <c r="D58" s="49" t="s">
        <v>186</v>
      </c>
      <c r="E58" s="82">
        <v>312</v>
      </c>
      <c r="F58" s="50" t="s">
        <v>57</v>
      </c>
      <c r="G58" s="17">
        <v>192</v>
      </c>
      <c r="H58" s="12">
        <v>186</v>
      </c>
      <c r="I58" s="12">
        <v>176</v>
      </c>
      <c r="J58" s="12">
        <v>189</v>
      </c>
      <c r="K58" s="12">
        <v>218</v>
      </c>
      <c r="L58" s="12">
        <v>225</v>
      </c>
      <c r="M58" s="12">
        <v>247</v>
      </c>
      <c r="N58" s="12">
        <v>266</v>
      </c>
      <c r="O58" s="12">
        <v>280</v>
      </c>
      <c r="P58" s="11">
        <v>288</v>
      </c>
      <c r="Q58" s="12">
        <v>286</v>
      </c>
      <c r="R58" s="12">
        <v>291</v>
      </c>
      <c r="S58" s="12">
        <v>280</v>
      </c>
      <c r="T58" s="12">
        <v>278</v>
      </c>
      <c r="U58" s="12">
        <v>267</v>
      </c>
      <c r="V58" s="97">
        <v>259</v>
      </c>
      <c r="W58" s="97">
        <v>254</v>
      </c>
      <c r="X58" s="97">
        <v>283</v>
      </c>
      <c r="Y58" s="97">
        <v>302</v>
      </c>
      <c r="Z58" s="98">
        <v>305</v>
      </c>
      <c r="AA58" s="65"/>
      <c r="AB58" s="72">
        <f t="shared" si="82"/>
        <v>-6</v>
      </c>
      <c r="AC58" s="11">
        <f t="shared" si="83"/>
        <v>-10</v>
      </c>
      <c r="AD58" s="11">
        <f t="shared" si="84"/>
        <v>13</v>
      </c>
      <c r="AE58" s="11">
        <f t="shared" si="85"/>
        <v>29</v>
      </c>
      <c r="AF58" s="11">
        <f t="shared" si="86"/>
        <v>7</v>
      </c>
      <c r="AG58" s="11">
        <f t="shared" si="87"/>
        <v>22</v>
      </c>
      <c r="AH58" s="11">
        <f t="shared" si="88"/>
        <v>19</v>
      </c>
      <c r="AI58" s="11">
        <f t="shared" si="89"/>
        <v>14</v>
      </c>
      <c r="AJ58" s="11">
        <f t="shared" si="90"/>
        <v>8</v>
      </c>
      <c r="AK58" s="11">
        <f t="shared" si="91"/>
        <v>-2</v>
      </c>
      <c r="AL58" s="11">
        <f t="shared" si="92"/>
        <v>5</v>
      </c>
      <c r="AM58" s="11">
        <f t="shared" si="93"/>
        <v>-11</v>
      </c>
      <c r="AN58" s="11">
        <f t="shared" si="94"/>
        <v>-2</v>
      </c>
      <c r="AO58" s="11">
        <f t="shared" si="95"/>
        <v>-11</v>
      </c>
      <c r="AP58" s="11">
        <f t="shared" si="96"/>
        <v>-8</v>
      </c>
      <c r="AQ58" s="11">
        <f t="shared" si="97"/>
        <v>-5</v>
      </c>
      <c r="AR58" s="11">
        <f t="shared" si="98"/>
        <v>29</v>
      </c>
      <c r="AS58" s="11">
        <f t="shared" si="99"/>
        <v>19</v>
      </c>
      <c r="AT58" s="11">
        <f t="shared" si="100"/>
        <v>3</v>
      </c>
      <c r="AU58" s="78">
        <f t="shared" si="101"/>
        <v>113</v>
      </c>
      <c r="AV58" s="65"/>
      <c r="AW58" s="17">
        <v>6</v>
      </c>
      <c r="AX58" s="12">
        <v>9</v>
      </c>
      <c r="AY58" s="12">
        <v>14</v>
      </c>
      <c r="AZ58" s="12">
        <v>3</v>
      </c>
      <c r="BA58" s="12">
        <v>10</v>
      </c>
      <c r="BB58" s="12">
        <v>6</v>
      </c>
      <c r="BC58" s="12">
        <v>6</v>
      </c>
      <c r="BD58" s="12">
        <v>13</v>
      </c>
      <c r="BE58" s="12">
        <v>9</v>
      </c>
      <c r="BF58" s="11">
        <v>25</v>
      </c>
      <c r="BG58" s="11">
        <v>10</v>
      </c>
      <c r="BH58" s="11">
        <v>17</v>
      </c>
      <c r="BI58" s="11">
        <v>17</v>
      </c>
      <c r="BJ58" s="11">
        <v>22</v>
      </c>
      <c r="BK58" s="11">
        <v>17</v>
      </c>
      <c r="BL58" s="11">
        <v>17</v>
      </c>
      <c r="BM58" s="11">
        <v>9</v>
      </c>
      <c r="BN58" s="11">
        <v>18</v>
      </c>
      <c r="BO58" s="8">
        <v>13.5</v>
      </c>
      <c r="BP58" s="27">
        <f t="shared" si="102"/>
        <v>241.5</v>
      </c>
      <c r="BQ58" s="27"/>
      <c r="BR58" s="5">
        <f t="shared" si="103"/>
        <v>0</v>
      </c>
      <c r="BS58" s="5">
        <f t="shared" si="104"/>
        <v>-1</v>
      </c>
      <c r="BT58" s="5">
        <f t="shared" si="105"/>
        <v>27</v>
      </c>
      <c r="BU58" s="5">
        <f t="shared" si="106"/>
        <v>32</v>
      </c>
      <c r="BV58" s="5">
        <f t="shared" si="107"/>
        <v>17</v>
      </c>
      <c r="BW58" s="5">
        <f t="shared" si="108"/>
        <v>28</v>
      </c>
      <c r="BX58" s="5">
        <f t="shared" si="109"/>
        <v>25</v>
      </c>
      <c r="BY58" s="5">
        <f t="shared" si="110"/>
        <v>27</v>
      </c>
      <c r="BZ58" s="5">
        <f t="shared" si="111"/>
        <v>17</v>
      </c>
      <c r="CA58" s="5">
        <f t="shared" si="112"/>
        <v>23</v>
      </c>
      <c r="CB58" s="5">
        <f t="shared" si="113"/>
        <v>15</v>
      </c>
      <c r="CC58" s="5">
        <f t="shared" si="114"/>
        <v>6</v>
      </c>
      <c r="CD58" s="5">
        <f t="shared" si="115"/>
        <v>15</v>
      </c>
      <c r="CE58" s="5">
        <f t="shared" si="116"/>
        <v>11</v>
      </c>
      <c r="CF58" s="5">
        <f t="shared" si="117"/>
        <v>9</v>
      </c>
      <c r="CG58" s="5">
        <f t="shared" si="118"/>
        <v>12</v>
      </c>
      <c r="CH58" s="5">
        <f t="shared" si="119"/>
        <v>38</v>
      </c>
      <c r="CI58" s="5">
        <f t="shared" si="120"/>
        <v>37</v>
      </c>
      <c r="CJ58" s="5">
        <f t="shared" si="121"/>
        <v>16.5</v>
      </c>
      <c r="CK58" s="19">
        <f t="shared" si="122"/>
        <v>354.5</v>
      </c>
      <c r="CL58" s="19"/>
      <c r="CM58" s="5"/>
      <c r="CN58" s="5">
        <f t="shared" si="123"/>
        <v>-1</v>
      </c>
      <c r="CO58" s="5">
        <f t="shared" si="124"/>
        <v>28</v>
      </c>
      <c r="CP58" s="5">
        <f t="shared" si="125"/>
        <v>5</v>
      </c>
      <c r="CQ58" s="5">
        <f t="shared" si="126"/>
        <v>-15</v>
      </c>
      <c r="CR58" s="5">
        <f t="shared" si="127"/>
        <v>11</v>
      </c>
      <c r="CS58" s="5">
        <f t="shared" si="128"/>
        <v>-3</v>
      </c>
      <c r="CT58" s="5">
        <f t="shared" si="129"/>
        <v>2</v>
      </c>
      <c r="CU58" s="5">
        <f t="shared" si="130"/>
        <v>-10</v>
      </c>
      <c r="CV58" s="5">
        <f t="shared" si="131"/>
        <v>6</v>
      </c>
      <c r="CW58" s="5">
        <f t="shared" si="132"/>
        <v>-8</v>
      </c>
      <c r="CX58" s="5">
        <f t="shared" si="133"/>
        <v>-9</v>
      </c>
      <c r="CY58" s="5">
        <f t="shared" si="134"/>
        <v>9</v>
      </c>
      <c r="CZ58" s="5">
        <f t="shared" si="135"/>
        <v>-4</v>
      </c>
      <c r="DA58" s="5">
        <f t="shared" si="136"/>
        <v>-2</v>
      </c>
      <c r="DB58" s="5">
        <f t="shared" si="137"/>
        <v>3</v>
      </c>
      <c r="DC58" s="5">
        <f t="shared" si="138"/>
        <v>26</v>
      </c>
      <c r="DD58" s="5">
        <f t="shared" si="139"/>
        <v>-1</v>
      </c>
      <c r="DE58" s="5">
        <f t="shared" si="140"/>
        <v>-20.5</v>
      </c>
      <c r="DF58" s="19"/>
      <c r="DG58" s="19"/>
      <c r="DH58" s="19"/>
      <c r="DI58" s="77"/>
      <c r="DJ58" s="121" t="e">
        <v>#DIV/0!</v>
      </c>
      <c r="DK58" s="121">
        <v>-28</v>
      </c>
      <c r="DL58" s="121">
        <v>0.18518518518518517</v>
      </c>
      <c r="DM58" s="121">
        <v>-0.46875</v>
      </c>
      <c r="DN58" s="121">
        <v>0.6470588235294118</v>
      </c>
      <c r="DO58" s="121">
        <v>-0.10714285714285714</v>
      </c>
      <c r="DP58" s="121">
        <v>0.08</v>
      </c>
      <c r="DQ58" s="121">
        <v>-0.37037037037037035</v>
      </c>
      <c r="DR58" s="121">
        <v>0.35294117647058826</v>
      </c>
      <c r="DS58" s="121">
        <v>-0.34782608695652173</v>
      </c>
      <c r="DT58" s="121">
        <v>-0.6</v>
      </c>
      <c r="DU58" s="121">
        <v>1.5</v>
      </c>
      <c r="DV58" s="121">
        <v>-0.26666666666666666</v>
      </c>
      <c r="DW58" s="121">
        <v>-0.18181818181818182</v>
      </c>
      <c r="DX58" s="121">
        <v>0.33333333333333331</v>
      </c>
      <c r="DY58" s="121">
        <v>2.1666666666666665</v>
      </c>
      <c r="DZ58" s="121">
        <v>-2.6315789473684209E-2</v>
      </c>
      <c r="EA58" s="121"/>
      <c r="EB58" s="24"/>
      <c r="EC58" s="65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  <c r="EO58" s="77"/>
      <c r="EP58" s="77"/>
      <c r="EQ58" s="77"/>
      <c r="ER58" s="77"/>
      <c r="ES58" s="77"/>
      <c r="ET58" s="77"/>
      <c r="EU58" s="77"/>
      <c r="EV58" s="77"/>
      <c r="EW58" s="24"/>
      <c r="EX58" s="27"/>
      <c r="EY58" s="77"/>
      <c r="EZ58" s="77"/>
      <c r="FA58" s="77"/>
      <c r="FB58" s="77"/>
      <c r="FC58" s="77"/>
      <c r="FD58" s="77"/>
      <c r="FE58" s="77"/>
      <c r="FF58" s="77"/>
      <c r="FG58" s="77"/>
      <c r="FH58" s="77"/>
      <c r="FI58" s="77"/>
      <c r="FJ58" s="77"/>
      <c r="FK58" s="77"/>
      <c r="FL58" s="77"/>
      <c r="FM58" s="77"/>
      <c r="FN58" s="77"/>
      <c r="FO58" s="77"/>
      <c r="FP58" s="77"/>
      <c r="FQ58" s="77"/>
      <c r="FR58" s="24"/>
      <c r="FS58" s="24"/>
      <c r="FT58" s="24"/>
      <c r="FU58" s="77"/>
      <c r="FV58" s="77"/>
      <c r="FW58" s="77"/>
      <c r="FX58" s="77"/>
      <c r="FY58" s="77"/>
      <c r="FZ58" s="77"/>
      <c r="GA58" s="77"/>
      <c r="GB58" s="77"/>
      <c r="GC58" s="77"/>
      <c r="GD58" s="77"/>
      <c r="GE58" s="77"/>
      <c r="GF58" s="77"/>
      <c r="GG58" s="77"/>
      <c r="GH58" s="77"/>
      <c r="GI58" s="77"/>
      <c r="GJ58" s="77"/>
      <c r="GK58" s="77"/>
      <c r="GL58" s="77"/>
      <c r="GM58" s="77"/>
      <c r="GN58" s="24"/>
      <c r="GO58" s="24">
        <v>8.4389999999999993E-2</v>
      </c>
      <c r="GP58" s="10">
        <f t="shared" si="141"/>
        <v>0</v>
      </c>
      <c r="GQ58" s="10">
        <f t="shared" si="142"/>
        <v>-8.4389999999999993E-2</v>
      </c>
      <c r="GR58" s="10">
        <f t="shared" si="143"/>
        <v>2.2785299999999999</v>
      </c>
      <c r="GS58" s="10">
        <f t="shared" si="144"/>
        <v>2.7004799999999998</v>
      </c>
      <c r="GT58" s="10">
        <f t="shared" si="145"/>
        <v>1.4346299999999998</v>
      </c>
      <c r="GU58" s="10">
        <f t="shared" si="146"/>
        <v>2.3629199999999999</v>
      </c>
      <c r="GV58" s="10">
        <f t="shared" si="147"/>
        <v>2.10975</v>
      </c>
      <c r="GW58" s="10">
        <f t="shared" si="148"/>
        <v>2.2785299999999999</v>
      </c>
      <c r="GX58" s="10">
        <f t="shared" si="149"/>
        <v>1.4346299999999998</v>
      </c>
      <c r="GY58" s="10">
        <f t="shared" si="150"/>
        <v>1.9409699999999999</v>
      </c>
      <c r="GZ58" s="10">
        <f t="shared" si="151"/>
        <v>1.2658499999999999</v>
      </c>
      <c r="HA58" s="10">
        <f t="shared" si="152"/>
        <v>0.50634000000000001</v>
      </c>
      <c r="HB58" s="10">
        <f t="shared" si="153"/>
        <v>1.2658499999999999</v>
      </c>
      <c r="HC58" s="10">
        <f t="shared" si="154"/>
        <v>0.92828999999999995</v>
      </c>
      <c r="HD58" s="10">
        <f t="shared" si="155"/>
        <v>0.75950999999999991</v>
      </c>
      <c r="HE58" s="10">
        <f t="shared" si="156"/>
        <v>1.01268</v>
      </c>
      <c r="HF58" s="10">
        <f t="shared" si="157"/>
        <v>3.2068199999999996</v>
      </c>
      <c r="HG58" s="10">
        <f t="shared" si="158"/>
        <v>3.1224299999999996</v>
      </c>
      <c r="HH58" s="10">
        <f t="shared" si="159"/>
        <v>1.3924349999999999</v>
      </c>
      <c r="HI58" s="19">
        <f t="shared" si="160"/>
        <v>29.916254999999996</v>
      </c>
      <c r="HJ58" s="115"/>
      <c r="HK58" s="115"/>
      <c r="HL58" s="115"/>
      <c r="HM58" s="115"/>
      <c r="HN58" s="115"/>
      <c r="HO58" s="115"/>
      <c r="HP58" s="115"/>
      <c r="HQ58" s="115"/>
      <c r="HR58" s="115"/>
      <c r="HS58" s="115"/>
      <c r="HT58" s="115"/>
      <c r="HU58" s="115"/>
      <c r="HV58" s="115"/>
      <c r="HW58" s="115"/>
      <c r="HX58" s="115"/>
      <c r="HY58" s="115"/>
      <c r="HZ58" s="115"/>
      <c r="IA58" s="115"/>
      <c r="IB58" s="115"/>
      <c r="IC58" s="22">
        <f t="shared" si="161"/>
        <v>8.4389999999999993E-2</v>
      </c>
      <c r="ID58" s="22"/>
      <c r="IE58" s="24">
        <f t="shared" si="80"/>
        <v>1.2240035442819884E-7</v>
      </c>
      <c r="IF58" s="24">
        <f t="shared" si="81"/>
        <v>2.629753069381605E-6</v>
      </c>
    </row>
    <row r="59" spans="1:240" x14ac:dyDescent="0.25">
      <c r="A59" s="163">
        <v>57</v>
      </c>
      <c r="B59" s="49"/>
      <c r="C59" s="49" t="s">
        <v>282</v>
      </c>
      <c r="D59" s="49" t="s">
        <v>186</v>
      </c>
      <c r="E59" s="82">
        <v>313</v>
      </c>
      <c r="F59" s="50" t="s">
        <v>58</v>
      </c>
      <c r="G59" s="17">
        <v>100</v>
      </c>
      <c r="H59" s="12">
        <v>110</v>
      </c>
      <c r="I59" s="12">
        <v>118</v>
      </c>
      <c r="J59" s="12">
        <v>120</v>
      </c>
      <c r="K59" s="12">
        <v>123</v>
      </c>
      <c r="L59" s="12">
        <v>128</v>
      </c>
      <c r="M59" s="12">
        <v>127</v>
      </c>
      <c r="N59" s="12">
        <v>143</v>
      </c>
      <c r="O59" s="12">
        <v>150</v>
      </c>
      <c r="P59" s="11">
        <v>166</v>
      </c>
      <c r="Q59" s="12">
        <v>176</v>
      </c>
      <c r="R59" s="12">
        <v>207</v>
      </c>
      <c r="S59" s="12">
        <v>219</v>
      </c>
      <c r="T59" s="11">
        <v>263</v>
      </c>
      <c r="U59" s="11">
        <v>269</v>
      </c>
      <c r="V59" s="98">
        <v>295</v>
      </c>
      <c r="W59" s="98">
        <v>313</v>
      </c>
      <c r="X59" s="98">
        <v>347</v>
      </c>
      <c r="Y59" s="98">
        <v>363</v>
      </c>
      <c r="Z59" s="98">
        <v>365</v>
      </c>
      <c r="AA59" s="65"/>
      <c r="AB59" s="72">
        <f t="shared" si="82"/>
        <v>10</v>
      </c>
      <c r="AC59" s="11">
        <f t="shared" si="83"/>
        <v>8</v>
      </c>
      <c r="AD59" s="11">
        <f t="shared" si="84"/>
        <v>2</v>
      </c>
      <c r="AE59" s="11">
        <f t="shared" si="85"/>
        <v>3</v>
      </c>
      <c r="AF59" s="11">
        <f t="shared" si="86"/>
        <v>5</v>
      </c>
      <c r="AG59" s="11">
        <f t="shared" si="87"/>
        <v>-1</v>
      </c>
      <c r="AH59" s="11">
        <f t="shared" si="88"/>
        <v>16</v>
      </c>
      <c r="AI59" s="11">
        <f t="shared" si="89"/>
        <v>7</v>
      </c>
      <c r="AJ59" s="11">
        <f t="shared" si="90"/>
        <v>16</v>
      </c>
      <c r="AK59" s="11">
        <f t="shared" si="91"/>
        <v>10</v>
      </c>
      <c r="AL59" s="11">
        <f t="shared" si="92"/>
        <v>31</v>
      </c>
      <c r="AM59" s="11">
        <f t="shared" si="93"/>
        <v>12</v>
      </c>
      <c r="AN59" s="11">
        <f t="shared" si="94"/>
        <v>44</v>
      </c>
      <c r="AO59" s="11">
        <f t="shared" si="95"/>
        <v>6</v>
      </c>
      <c r="AP59" s="11">
        <f t="shared" si="96"/>
        <v>26</v>
      </c>
      <c r="AQ59" s="11">
        <f t="shared" si="97"/>
        <v>18</v>
      </c>
      <c r="AR59" s="11">
        <f t="shared" si="98"/>
        <v>34</v>
      </c>
      <c r="AS59" s="11">
        <f t="shared" si="99"/>
        <v>16</v>
      </c>
      <c r="AT59" s="11">
        <f t="shared" si="100"/>
        <v>2</v>
      </c>
      <c r="AU59" s="78">
        <f t="shared" si="101"/>
        <v>265</v>
      </c>
      <c r="AV59" s="65"/>
      <c r="AW59" s="17">
        <v>10</v>
      </c>
      <c r="AX59" s="12">
        <v>8</v>
      </c>
      <c r="AY59" s="12">
        <v>20</v>
      </c>
      <c r="AZ59" s="12">
        <v>21</v>
      </c>
      <c r="BA59" s="12">
        <v>14</v>
      </c>
      <c r="BB59" s="12">
        <v>19</v>
      </c>
      <c r="BC59" s="12">
        <v>17</v>
      </c>
      <c r="BD59" s="12">
        <v>19</v>
      </c>
      <c r="BE59" s="12">
        <v>20</v>
      </c>
      <c r="BF59" s="11">
        <v>20</v>
      </c>
      <c r="BG59" s="11">
        <v>19</v>
      </c>
      <c r="BH59" s="11">
        <v>18</v>
      </c>
      <c r="BI59" s="11">
        <v>19</v>
      </c>
      <c r="BJ59" s="11">
        <v>17</v>
      </c>
      <c r="BK59" s="11">
        <v>18</v>
      </c>
      <c r="BL59" s="11">
        <v>14</v>
      </c>
      <c r="BM59" s="11">
        <v>18</v>
      </c>
      <c r="BN59" s="11">
        <v>34</v>
      </c>
      <c r="BO59" s="8">
        <v>26</v>
      </c>
      <c r="BP59" s="27">
        <f t="shared" si="102"/>
        <v>351</v>
      </c>
      <c r="BQ59" s="19"/>
      <c r="BR59" s="5">
        <f t="shared" si="103"/>
        <v>20</v>
      </c>
      <c r="BS59" s="5">
        <f t="shared" si="104"/>
        <v>16</v>
      </c>
      <c r="BT59" s="5">
        <f t="shared" si="105"/>
        <v>22</v>
      </c>
      <c r="BU59" s="5">
        <f t="shared" si="106"/>
        <v>24</v>
      </c>
      <c r="BV59" s="5">
        <f t="shared" si="107"/>
        <v>19</v>
      </c>
      <c r="BW59" s="5">
        <f t="shared" si="108"/>
        <v>18</v>
      </c>
      <c r="BX59" s="5">
        <f t="shared" si="109"/>
        <v>33</v>
      </c>
      <c r="BY59" s="5">
        <f t="shared" si="110"/>
        <v>26</v>
      </c>
      <c r="BZ59" s="5">
        <f t="shared" si="111"/>
        <v>36</v>
      </c>
      <c r="CA59" s="5">
        <f t="shared" si="112"/>
        <v>30</v>
      </c>
      <c r="CB59" s="5">
        <f t="shared" si="113"/>
        <v>50</v>
      </c>
      <c r="CC59" s="5">
        <f t="shared" si="114"/>
        <v>30</v>
      </c>
      <c r="CD59" s="5">
        <f t="shared" si="115"/>
        <v>63</v>
      </c>
      <c r="CE59" s="5">
        <f t="shared" si="116"/>
        <v>23</v>
      </c>
      <c r="CF59" s="5">
        <f t="shared" si="117"/>
        <v>44</v>
      </c>
      <c r="CG59" s="5">
        <f t="shared" si="118"/>
        <v>32</v>
      </c>
      <c r="CH59" s="5">
        <f t="shared" si="119"/>
        <v>52</v>
      </c>
      <c r="CI59" s="5">
        <f t="shared" si="120"/>
        <v>50</v>
      </c>
      <c r="CJ59" s="5">
        <f t="shared" si="121"/>
        <v>28</v>
      </c>
      <c r="CK59" s="19">
        <f t="shared" si="122"/>
        <v>616</v>
      </c>
      <c r="CL59" s="19"/>
      <c r="CM59" s="5"/>
      <c r="CN59" s="5">
        <f t="shared" si="123"/>
        <v>-4</v>
      </c>
      <c r="CO59" s="5">
        <f t="shared" si="124"/>
        <v>6</v>
      </c>
      <c r="CP59" s="5">
        <f t="shared" si="125"/>
        <v>2</v>
      </c>
      <c r="CQ59" s="5">
        <f t="shared" si="126"/>
        <v>-5</v>
      </c>
      <c r="CR59" s="5">
        <f t="shared" si="127"/>
        <v>-1</v>
      </c>
      <c r="CS59" s="5">
        <f t="shared" si="128"/>
        <v>15</v>
      </c>
      <c r="CT59" s="5">
        <f t="shared" si="129"/>
        <v>-7</v>
      </c>
      <c r="CU59" s="5">
        <f t="shared" si="130"/>
        <v>10</v>
      </c>
      <c r="CV59" s="5">
        <f t="shared" si="131"/>
        <v>-6</v>
      </c>
      <c r="CW59" s="5">
        <f t="shared" si="132"/>
        <v>20</v>
      </c>
      <c r="CX59" s="5">
        <f t="shared" si="133"/>
        <v>-20</v>
      </c>
      <c r="CY59" s="5">
        <f t="shared" si="134"/>
        <v>33</v>
      </c>
      <c r="CZ59" s="5">
        <f t="shared" si="135"/>
        <v>-40</v>
      </c>
      <c r="DA59" s="5">
        <f t="shared" si="136"/>
        <v>21</v>
      </c>
      <c r="DB59" s="5">
        <f t="shared" si="137"/>
        <v>-12</v>
      </c>
      <c r="DC59" s="5">
        <f t="shared" si="138"/>
        <v>20</v>
      </c>
      <c r="DD59" s="5">
        <f t="shared" si="139"/>
        <v>-2</v>
      </c>
      <c r="DE59" s="5">
        <f t="shared" si="140"/>
        <v>-22</v>
      </c>
      <c r="DF59" s="19"/>
      <c r="DG59" s="19"/>
      <c r="DH59" s="19"/>
      <c r="DI59" s="77"/>
      <c r="DJ59" s="121">
        <v>-0.2</v>
      </c>
      <c r="DK59" s="121">
        <v>0.375</v>
      </c>
      <c r="DL59" s="121">
        <v>9.0909090909090912E-2</v>
      </c>
      <c r="DM59" s="121">
        <v>-0.20833333333333334</v>
      </c>
      <c r="DN59" s="121">
        <v>-5.2631578947368418E-2</v>
      </c>
      <c r="DO59" s="121">
        <v>0.83333333333333337</v>
      </c>
      <c r="DP59" s="121">
        <v>-0.21212121212121213</v>
      </c>
      <c r="DQ59" s="121">
        <v>0.38461538461538464</v>
      </c>
      <c r="DR59" s="121">
        <v>-0.16666666666666666</v>
      </c>
      <c r="DS59" s="121">
        <v>0.66666666666666663</v>
      </c>
      <c r="DT59" s="121">
        <v>-0.4</v>
      </c>
      <c r="DU59" s="121">
        <v>1.1000000000000001</v>
      </c>
      <c r="DV59" s="121">
        <v>-0.63492063492063489</v>
      </c>
      <c r="DW59" s="121">
        <v>0.91304347826086951</v>
      </c>
      <c r="DX59" s="121">
        <v>-0.27272727272727271</v>
      </c>
      <c r="DY59" s="121">
        <v>0.625</v>
      </c>
      <c r="DZ59" s="121">
        <v>-3.8461538461538464E-2</v>
      </c>
      <c r="EA59" s="121"/>
      <c r="EB59" s="24"/>
      <c r="EC59" s="63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  <c r="EO59" s="77"/>
      <c r="EP59" s="77"/>
      <c r="EQ59" s="77"/>
      <c r="ER59" s="77"/>
      <c r="ES59" s="77"/>
      <c r="ET59" s="77"/>
      <c r="EU59" s="77"/>
      <c r="EV59" s="77"/>
      <c r="EW59" s="24"/>
      <c r="EX59" s="19"/>
      <c r="EY59" s="77"/>
      <c r="EZ59" s="77"/>
      <c r="FA59" s="77"/>
      <c r="FB59" s="77"/>
      <c r="FC59" s="77"/>
      <c r="FD59" s="77"/>
      <c r="FE59" s="77"/>
      <c r="FF59" s="77"/>
      <c r="FG59" s="77"/>
      <c r="FH59" s="77"/>
      <c r="FI59" s="77"/>
      <c r="FJ59" s="77"/>
      <c r="FK59" s="77"/>
      <c r="FL59" s="77"/>
      <c r="FM59" s="77"/>
      <c r="FN59" s="77"/>
      <c r="FO59" s="77"/>
      <c r="FP59" s="77"/>
      <c r="FQ59" s="77"/>
      <c r="FR59" s="24"/>
      <c r="FS59" s="24"/>
      <c r="FT59" s="24"/>
      <c r="FU59" s="77"/>
      <c r="FV59" s="77"/>
      <c r="FW59" s="77"/>
      <c r="FX59" s="77"/>
      <c r="FY59" s="77"/>
      <c r="FZ59" s="77"/>
      <c r="GA59" s="77"/>
      <c r="GB59" s="77"/>
      <c r="GC59" s="77"/>
      <c r="GD59" s="77"/>
      <c r="GE59" s="77"/>
      <c r="GF59" s="77"/>
      <c r="GG59" s="77"/>
      <c r="GH59" s="77"/>
      <c r="GI59" s="77"/>
      <c r="GJ59" s="77"/>
      <c r="GK59" s="77"/>
      <c r="GL59" s="77"/>
      <c r="GM59" s="77"/>
      <c r="GN59" s="24"/>
      <c r="GO59" s="24">
        <v>0.82911000000000001</v>
      </c>
      <c r="GP59" s="10">
        <f t="shared" si="141"/>
        <v>16.5822</v>
      </c>
      <c r="GQ59" s="10">
        <f t="shared" si="142"/>
        <v>13.26576</v>
      </c>
      <c r="GR59" s="10">
        <f t="shared" si="143"/>
        <v>18.24042</v>
      </c>
      <c r="GS59" s="10">
        <f t="shared" si="144"/>
        <v>19.89864</v>
      </c>
      <c r="GT59" s="10">
        <f t="shared" si="145"/>
        <v>15.75309</v>
      </c>
      <c r="GU59" s="10">
        <f t="shared" si="146"/>
        <v>14.92398</v>
      </c>
      <c r="GV59" s="10">
        <f t="shared" si="147"/>
        <v>27.36063</v>
      </c>
      <c r="GW59" s="10">
        <f t="shared" si="148"/>
        <v>21.55686</v>
      </c>
      <c r="GX59" s="10">
        <f t="shared" si="149"/>
        <v>29.84796</v>
      </c>
      <c r="GY59" s="10">
        <f t="shared" si="150"/>
        <v>24.8733</v>
      </c>
      <c r="GZ59" s="10">
        <f t="shared" si="151"/>
        <v>41.455500000000001</v>
      </c>
      <c r="HA59" s="10">
        <f t="shared" si="152"/>
        <v>24.8733</v>
      </c>
      <c r="HB59" s="10">
        <f t="shared" si="153"/>
        <v>52.233930000000001</v>
      </c>
      <c r="HC59" s="10">
        <f t="shared" si="154"/>
        <v>19.06953</v>
      </c>
      <c r="HD59" s="10">
        <f t="shared" si="155"/>
        <v>36.480840000000001</v>
      </c>
      <c r="HE59" s="10">
        <f t="shared" si="156"/>
        <v>26.53152</v>
      </c>
      <c r="HF59" s="10">
        <f t="shared" si="157"/>
        <v>43.113720000000001</v>
      </c>
      <c r="HG59" s="10">
        <f t="shared" si="158"/>
        <v>41.455500000000001</v>
      </c>
      <c r="HH59" s="10">
        <f t="shared" si="159"/>
        <v>23.21508</v>
      </c>
      <c r="HI59" s="19">
        <f t="shared" si="160"/>
        <v>510.73176000000001</v>
      </c>
      <c r="HJ59" s="115"/>
      <c r="HK59" s="115"/>
      <c r="HL59" s="115"/>
      <c r="HM59" s="115"/>
      <c r="HN59" s="115"/>
      <c r="HO59" s="115"/>
      <c r="HP59" s="115"/>
      <c r="HQ59" s="115"/>
      <c r="HR59" s="115"/>
      <c r="HS59" s="115"/>
      <c r="HT59" s="115"/>
      <c r="HU59" s="115"/>
      <c r="HV59" s="115"/>
      <c r="HW59" s="115"/>
      <c r="HX59" s="115"/>
      <c r="HY59" s="115"/>
      <c r="HZ59" s="115"/>
      <c r="IA59" s="115"/>
      <c r="IB59" s="115"/>
      <c r="IC59" s="22">
        <f t="shared" si="161"/>
        <v>0.82911000000000001</v>
      </c>
      <c r="ID59" s="22"/>
      <c r="IE59" s="24">
        <f t="shared" si="80"/>
        <v>2.0406941940406484E-6</v>
      </c>
      <c r="IF59" s="24">
        <f t="shared" si="81"/>
        <v>4.4895272268894269E-5</v>
      </c>
    </row>
    <row r="60" spans="1:240" x14ac:dyDescent="0.25">
      <c r="A60" s="163">
        <v>58</v>
      </c>
      <c r="B60" s="49"/>
      <c r="C60" s="49" t="s">
        <v>185</v>
      </c>
      <c r="D60" s="49" t="s">
        <v>185</v>
      </c>
      <c r="E60" s="82">
        <v>253</v>
      </c>
      <c r="F60" s="53" t="s">
        <v>40</v>
      </c>
      <c r="G60" s="17">
        <v>118</v>
      </c>
      <c r="H60" s="12">
        <v>180</v>
      </c>
      <c r="I60" s="12">
        <v>216</v>
      </c>
      <c r="J60" s="12">
        <v>401</v>
      </c>
      <c r="K60" s="12">
        <v>493</v>
      </c>
      <c r="L60" s="12">
        <v>581</v>
      </c>
      <c r="M60" s="12">
        <v>568</v>
      </c>
      <c r="N60" s="12">
        <v>813</v>
      </c>
      <c r="O60" s="12">
        <v>993</v>
      </c>
      <c r="P60" s="11">
        <v>1215</v>
      </c>
      <c r="Q60" s="11">
        <v>1417</v>
      </c>
      <c r="R60" s="12">
        <v>1660</v>
      </c>
      <c r="S60" s="11">
        <v>2058</v>
      </c>
      <c r="T60" s="11">
        <v>2205</v>
      </c>
      <c r="U60" s="11">
        <v>2168</v>
      </c>
      <c r="V60" s="98">
        <v>2027</v>
      </c>
      <c r="W60" s="98">
        <v>1978</v>
      </c>
      <c r="X60" s="98">
        <v>1899</v>
      </c>
      <c r="Y60" s="98">
        <v>1764</v>
      </c>
      <c r="Z60" s="98">
        <v>1689</v>
      </c>
      <c r="AA60" s="65"/>
      <c r="AB60" s="72">
        <f t="shared" si="82"/>
        <v>62</v>
      </c>
      <c r="AC60" s="11">
        <f t="shared" si="83"/>
        <v>36</v>
      </c>
      <c r="AD60" s="11">
        <f t="shared" si="84"/>
        <v>185</v>
      </c>
      <c r="AE60" s="11">
        <f t="shared" si="85"/>
        <v>92</v>
      </c>
      <c r="AF60" s="11">
        <f t="shared" si="86"/>
        <v>88</v>
      </c>
      <c r="AG60" s="11">
        <f t="shared" si="87"/>
        <v>-13</v>
      </c>
      <c r="AH60" s="11">
        <f t="shared" si="88"/>
        <v>245</v>
      </c>
      <c r="AI60" s="11">
        <f t="shared" si="89"/>
        <v>180</v>
      </c>
      <c r="AJ60" s="11">
        <f t="shared" si="90"/>
        <v>222</v>
      </c>
      <c r="AK60" s="11">
        <f t="shared" si="91"/>
        <v>202</v>
      </c>
      <c r="AL60" s="11">
        <f t="shared" si="92"/>
        <v>243</v>
      </c>
      <c r="AM60" s="11">
        <f t="shared" si="93"/>
        <v>398</v>
      </c>
      <c r="AN60" s="11">
        <f t="shared" si="94"/>
        <v>147</v>
      </c>
      <c r="AO60" s="11">
        <f t="shared" si="95"/>
        <v>-37</v>
      </c>
      <c r="AP60" s="11">
        <f t="shared" si="96"/>
        <v>-141</v>
      </c>
      <c r="AQ60" s="11">
        <f t="shared" si="97"/>
        <v>-49</v>
      </c>
      <c r="AR60" s="11">
        <f t="shared" si="98"/>
        <v>-79</v>
      </c>
      <c r="AS60" s="11">
        <f t="shared" si="99"/>
        <v>-135</v>
      </c>
      <c r="AT60" s="11">
        <f t="shared" si="100"/>
        <v>-75</v>
      </c>
      <c r="AU60" s="78">
        <f t="shared" si="101"/>
        <v>1571</v>
      </c>
      <c r="AV60" s="65"/>
      <c r="AW60" s="17">
        <v>13</v>
      </c>
      <c r="AX60" s="12">
        <v>35</v>
      </c>
      <c r="AY60" s="12">
        <v>40</v>
      </c>
      <c r="AZ60" s="12">
        <v>64</v>
      </c>
      <c r="BA60" s="12">
        <v>45</v>
      </c>
      <c r="BB60" s="12">
        <v>95</v>
      </c>
      <c r="BC60" s="12">
        <v>84</v>
      </c>
      <c r="BD60" s="12">
        <v>62</v>
      </c>
      <c r="BE60" s="12">
        <v>84</v>
      </c>
      <c r="BF60" s="11">
        <v>131</v>
      </c>
      <c r="BG60" s="11">
        <v>106</v>
      </c>
      <c r="BH60" s="11">
        <v>154</v>
      </c>
      <c r="BI60" s="11">
        <v>105</v>
      </c>
      <c r="BJ60" s="11">
        <v>116</v>
      </c>
      <c r="BK60" s="11">
        <v>122</v>
      </c>
      <c r="BL60" s="11">
        <v>75</v>
      </c>
      <c r="BM60" s="11">
        <v>154</v>
      </c>
      <c r="BN60" s="11">
        <v>166</v>
      </c>
      <c r="BO60" s="12">
        <v>163</v>
      </c>
      <c r="BP60" s="27">
        <f t="shared" si="102"/>
        <v>1814</v>
      </c>
      <c r="BQ60" s="27"/>
      <c r="BR60" s="5">
        <f t="shared" si="103"/>
        <v>75</v>
      </c>
      <c r="BS60" s="5">
        <f t="shared" si="104"/>
        <v>71</v>
      </c>
      <c r="BT60" s="5">
        <f t="shared" si="105"/>
        <v>225</v>
      </c>
      <c r="BU60" s="5">
        <f t="shared" si="106"/>
        <v>156</v>
      </c>
      <c r="BV60" s="5">
        <f t="shared" si="107"/>
        <v>133</v>
      </c>
      <c r="BW60" s="5">
        <f t="shared" si="108"/>
        <v>82</v>
      </c>
      <c r="BX60" s="5">
        <f t="shared" si="109"/>
        <v>329</v>
      </c>
      <c r="BY60" s="5">
        <f t="shared" si="110"/>
        <v>242</v>
      </c>
      <c r="BZ60" s="5">
        <f t="shared" si="111"/>
        <v>306</v>
      </c>
      <c r="CA60" s="5">
        <f t="shared" si="112"/>
        <v>333</v>
      </c>
      <c r="CB60" s="5">
        <f t="shared" si="113"/>
        <v>349</v>
      </c>
      <c r="CC60" s="5">
        <f t="shared" si="114"/>
        <v>552</v>
      </c>
      <c r="CD60" s="5">
        <f t="shared" si="115"/>
        <v>252</v>
      </c>
      <c r="CE60" s="5">
        <f t="shared" si="116"/>
        <v>79</v>
      </c>
      <c r="CF60" s="5">
        <f t="shared" si="117"/>
        <v>-19</v>
      </c>
      <c r="CG60" s="5">
        <f t="shared" si="118"/>
        <v>26</v>
      </c>
      <c r="CH60" s="5">
        <f t="shared" si="119"/>
        <v>75</v>
      </c>
      <c r="CI60" s="5">
        <f t="shared" si="120"/>
        <v>31</v>
      </c>
      <c r="CJ60" s="5">
        <f t="shared" si="121"/>
        <v>88</v>
      </c>
      <c r="CK60" s="19">
        <f t="shared" si="122"/>
        <v>3385</v>
      </c>
      <c r="CL60" s="19"/>
      <c r="CM60" s="5"/>
      <c r="CN60" s="5">
        <f t="shared" si="123"/>
        <v>-4</v>
      </c>
      <c r="CO60" s="5">
        <f t="shared" si="124"/>
        <v>154</v>
      </c>
      <c r="CP60" s="5">
        <f t="shared" si="125"/>
        <v>-69</v>
      </c>
      <c r="CQ60" s="5">
        <f t="shared" si="126"/>
        <v>-23</v>
      </c>
      <c r="CR60" s="5">
        <f t="shared" si="127"/>
        <v>-51</v>
      </c>
      <c r="CS60" s="5">
        <f t="shared" si="128"/>
        <v>247</v>
      </c>
      <c r="CT60" s="5">
        <f t="shared" si="129"/>
        <v>-87</v>
      </c>
      <c r="CU60" s="5">
        <f t="shared" si="130"/>
        <v>64</v>
      </c>
      <c r="CV60" s="5">
        <f t="shared" si="131"/>
        <v>27</v>
      </c>
      <c r="CW60" s="5">
        <f t="shared" si="132"/>
        <v>16</v>
      </c>
      <c r="CX60" s="5">
        <f t="shared" si="133"/>
        <v>203</v>
      </c>
      <c r="CY60" s="5">
        <f t="shared" si="134"/>
        <v>-300</v>
      </c>
      <c r="CZ60" s="5">
        <f t="shared" si="135"/>
        <v>-173</v>
      </c>
      <c r="DA60" s="5">
        <f t="shared" si="136"/>
        <v>-98</v>
      </c>
      <c r="DB60" s="5">
        <f t="shared" si="137"/>
        <v>45</v>
      </c>
      <c r="DC60" s="5">
        <f t="shared" si="138"/>
        <v>49</v>
      </c>
      <c r="DD60" s="5">
        <f t="shared" si="139"/>
        <v>-44</v>
      </c>
      <c r="DE60" s="5">
        <f t="shared" si="140"/>
        <v>57</v>
      </c>
      <c r="DF60" s="19"/>
      <c r="DG60" s="19"/>
      <c r="DH60" s="19"/>
      <c r="DI60" s="77"/>
      <c r="DJ60" s="121">
        <v>-5.3333333333333337E-2</v>
      </c>
      <c r="DK60" s="121">
        <v>2.1690140845070425</v>
      </c>
      <c r="DL60" s="121">
        <v>-0.30666666666666664</v>
      </c>
      <c r="DM60" s="121">
        <v>-0.14743589743589744</v>
      </c>
      <c r="DN60" s="121">
        <v>-0.38345864661654133</v>
      </c>
      <c r="DO60" s="121">
        <v>3.0121951219512195</v>
      </c>
      <c r="DP60" s="121">
        <v>-0.26443768996960487</v>
      </c>
      <c r="DQ60" s="121">
        <v>0.26446280991735538</v>
      </c>
      <c r="DR60" s="121">
        <v>8.8235294117647065E-2</v>
      </c>
      <c r="DS60" s="121">
        <v>4.8048048048048048E-2</v>
      </c>
      <c r="DT60" s="121">
        <v>0.58166189111747846</v>
      </c>
      <c r="DU60" s="121">
        <v>-0.54347826086956519</v>
      </c>
      <c r="DV60" s="121">
        <v>-0.68650793650793651</v>
      </c>
      <c r="DW60" s="121">
        <v>-1.240506329113924</v>
      </c>
      <c r="DX60" s="121">
        <v>-2.3684210526315788</v>
      </c>
      <c r="DY60" s="121">
        <v>1.8846153846153846</v>
      </c>
      <c r="DZ60" s="121">
        <v>-0.58666666666666667</v>
      </c>
      <c r="EA60" s="121"/>
      <c r="EB60" s="24"/>
      <c r="EC60" s="65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  <c r="EO60" s="77"/>
      <c r="EP60" s="77"/>
      <c r="EQ60" s="77"/>
      <c r="ER60" s="77"/>
      <c r="ES60" s="77"/>
      <c r="ET60" s="77"/>
      <c r="EU60" s="77"/>
      <c r="EV60" s="77"/>
      <c r="EW60" s="24"/>
      <c r="EX60" s="27"/>
      <c r="EY60" s="77"/>
      <c r="EZ60" s="77"/>
      <c r="FA60" s="77"/>
      <c r="FB60" s="77"/>
      <c r="FC60" s="77"/>
      <c r="FD60" s="77"/>
      <c r="FE60" s="77"/>
      <c r="FF60" s="77"/>
      <c r="FG60" s="77"/>
      <c r="FH60" s="77"/>
      <c r="FI60" s="77"/>
      <c r="FJ60" s="77"/>
      <c r="FK60" s="77"/>
      <c r="FL60" s="77"/>
      <c r="FM60" s="77"/>
      <c r="FN60" s="77"/>
      <c r="FO60" s="77"/>
      <c r="FP60" s="77"/>
      <c r="FQ60" s="77"/>
      <c r="FR60" s="24"/>
      <c r="FS60" s="24"/>
      <c r="FT60" s="24"/>
      <c r="FU60" s="77"/>
      <c r="FV60" s="77"/>
      <c r="FW60" s="77"/>
      <c r="FX60" s="77"/>
      <c r="FY60" s="77"/>
      <c r="FZ60" s="77"/>
      <c r="GA60" s="77"/>
      <c r="GB60" s="77"/>
      <c r="GC60" s="77"/>
      <c r="GD60" s="77"/>
      <c r="GE60" s="77"/>
      <c r="GF60" s="77"/>
      <c r="GG60" s="77"/>
      <c r="GH60" s="77"/>
      <c r="GI60" s="77"/>
      <c r="GJ60" s="77"/>
      <c r="GK60" s="77"/>
      <c r="GL60" s="77"/>
      <c r="GM60" s="77"/>
      <c r="GN60" s="24"/>
      <c r="GO60" s="24">
        <v>9.1350000000000001E-2</v>
      </c>
      <c r="GP60" s="10">
        <f t="shared" si="141"/>
        <v>6.8512500000000003</v>
      </c>
      <c r="GQ60" s="10">
        <f t="shared" si="142"/>
        <v>6.4858500000000001</v>
      </c>
      <c r="GR60" s="10">
        <f t="shared" si="143"/>
        <v>20.553750000000001</v>
      </c>
      <c r="GS60" s="10">
        <f t="shared" si="144"/>
        <v>14.2506</v>
      </c>
      <c r="GT60" s="10">
        <f t="shared" si="145"/>
        <v>12.14955</v>
      </c>
      <c r="GU60" s="10">
        <f t="shared" si="146"/>
        <v>7.4907000000000004</v>
      </c>
      <c r="GV60" s="10">
        <f t="shared" si="147"/>
        <v>30.05415</v>
      </c>
      <c r="GW60" s="10">
        <f t="shared" si="148"/>
        <v>22.1067</v>
      </c>
      <c r="GX60" s="10">
        <f t="shared" si="149"/>
        <v>27.953099999999999</v>
      </c>
      <c r="GY60" s="10">
        <f t="shared" si="150"/>
        <v>30.419550000000001</v>
      </c>
      <c r="GZ60" s="10">
        <f t="shared" si="151"/>
        <v>31.881150000000002</v>
      </c>
      <c r="HA60" s="10">
        <f t="shared" si="152"/>
        <v>50.425200000000004</v>
      </c>
      <c r="HB60" s="10">
        <f t="shared" si="153"/>
        <v>23.020199999999999</v>
      </c>
      <c r="HC60" s="10">
        <f t="shared" si="154"/>
        <v>7.2166500000000005</v>
      </c>
      <c r="HD60" s="10">
        <f t="shared" si="155"/>
        <v>-1.7356499999999999</v>
      </c>
      <c r="HE60" s="10">
        <f t="shared" si="156"/>
        <v>2.3751000000000002</v>
      </c>
      <c r="HF60" s="10">
        <f t="shared" si="157"/>
        <v>6.8512500000000003</v>
      </c>
      <c r="HG60" s="10">
        <f t="shared" si="158"/>
        <v>2.8318500000000002</v>
      </c>
      <c r="HH60" s="10">
        <f t="shared" si="159"/>
        <v>8.0388000000000002</v>
      </c>
      <c r="HI60" s="19">
        <f t="shared" si="160"/>
        <v>309.21974999999998</v>
      </c>
      <c r="HJ60" s="115"/>
      <c r="HK60" s="115"/>
      <c r="HL60" s="115"/>
      <c r="HM60" s="115"/>
      <c r="HN60" s="115"/>
      <c r="HO60" s="115"/>
      <c r="HP60" s="115"/>
      <c r="HQ60" s="115"/>
      <c r="HR60" s="115"/>
      <c r="HS60" s="115"/>
      <c r="HT60" s="115"/>
      <c r="HU60" s="115"/>
      <c r="HV60" s="115"/>
      <c r="HW60" s="115"/>
      <c r="HX60" s="115"/>
      <c r="HY60" s="115"/>
      <c r="HZ60" s="115"/>
      <c r="IA60" s="115"/>
      <c r="IB60" s="115"/>
      <c r="IC60" s="22">
        <f t="shared" si="161"/>
        <v>9.1349999999999987E-2</v>
      </c>
      <c r="ID60" s="22"/>
      <c r="IE60" s="24">
        <f t="shared" si="80"/>
        <v>7.0664122144114796E-7</v>
      </c>
      <c r="IF60" s="24">
        <f t="shared" si="81"/>
        <v>2.7181596983844154E-5</v>
      </c>
    </row>
    <row r="61" spans="1:240" x14ac:dyDescent="0.25">
      <c r="A61" s="163">
        <v>59</v>
      </c>
      <c r="B61" s="49"/>
      <c r="C61" s="49" t="s">
        <v>282</v>
      </c>
      <c r="D61" s="49" t="s">
        <v>186</v>
      </c>
      <c r="E61" s="82">
        <v>314</v>
      </c>
      <c r="F61" s="53" t="s">
        <v>59</v>
      </c>
      <c r="G61" s="17">
        <v>1426</v>
      </c>
      <c r="H61" s="12">
        <v>1544</v>
      </c>
      <c r="I61" s="12">
        <v>1576</v>
      </c>
      <c r="J61" s="12">
        <v>1845</v>
      </c>
      <c r="K61" s="12">
        <v>2351</v>
      </c>
      <c r="L61" s="12">
        <v>2516</v>
      </c>
      <c r="M61" s="12">
        <v>2438</v>
      </c>
      <c r="N61" s="12">
        <v>2702</v>
      </c>
      <c r="O61" s="12">
        <v>2833</v>
      </c>
      <c r="P61" s="11">
        <v>2882</v>
      </c>
      <c r="Q61" s="12">
        <v>3064</v>
      </c>
      <c r="R61" s="12">
        <v>3141</v>
      </c>
      <c r="S61" s="12">
        <v>3314</v>
      </c>
      <c r="T61" s="11">
        <v>3788</v>
      </c>
      <c r="U61" s="11">
        <v>3940</v>
      </c>
      <c r="V61" s="98">
        <v>4197</v>
      </c>
      <c r="W61" s="98">
        <v>4449</v>
      </c>
      <c r="X61" s="98">
        <v>4625</v>
      </c>
      <c r="Y61" s="98">
        <v>4635</v>
      </c>
      <c r="Z61" s="97">
        <v>4501</v>
      </c>
      <c r="AA61" s="65"/>
      <c r="AB61" s="72">
        <f t="shared" si="82"/>
        <v>118</v>
      </c>
      <c r="AC61" s="11">
        <f t="shared" si="83"/>
        <v>32</v>
      </c>
      <c r="AD61" s="11">
        <f t="shared" si="84"/>
        <v>269</v>
      </c>
      <c r="AE61" s="11">
        <f t="shared" si="85"/>
        <v>506</v>
      </c>
      <c r="AF61" s="11">
        <f t="shared" si="86"/>
        <v>165</v>
      </c>
      <c r="AG61" s="11">
        <f t="shared" si="87"/>
        <v>-78</v>
      </c>
      <c r="AH61" s="11">
        <f t="shared" si="88"/>
        <v>264</v>
      </c>
      <c r="AI61" s="11">
        <f t="shared" si="89"/>
        <v>131</v>
      </c>
      <c r="AJ61" s="11">
        <f t="shared" si="90"/>
        <v>49</v>
      </c>
      <c r="AK61" s="11">
        <f t="shared" si="91"/>
        <v>182</v>
      </c>
      <c r="AL61" s="11">
        <f t="shared" si="92"/>
        <v>77</v>
      </c>
      <c r="AM61" s="11">
        <f t="shared" si="93"/>
        <v>173</v>
      </c>
      <c r="AN61" s="11">
        <f t="shared" si="94"/>
        <v>474</v>
      </c>
      <c r="AO61" s="11">
        <f t="shared" si="95"/>
        <v>152</v>
      </c>
      <c r="AP61" s="11">
        <f t="shared" si="96"/>
        <v>257</v>
      </c>
      <c r="AQ61" s="11">
        <f t="shared" si="97"/>
        <v>252</v>
      </c>
      <c r="AR61" s="11">
        <f t="shared" si="98"/>
        <v>176</v>
      </c>
      <c r="AS61" s="11">
        <f t="shared" si="99"/>
        <v>10</v>
      </c>
      <c r="AT61" s="11">
        <f t="shared" si="100"/>
        <v>-134</v>
      </c>
      <c r="AU61" s="78">
        <f t="shared" si="101"/>
        <v>3075</v>
      </c>
      <c r="AV61" s="65"/>
      <c r="AW61" s="17">
        <v>106</v>
      </c>
      <c r="AX61" s="12">
        <v>232</v>
      </c>
      <c r="AY61" s="12">
        <v>297</v>
      </c>
      <c r="AZ61" s="12">
        <v>319</v>
      </c>
      <c r="BA61" s="12">
        <v>270</v>
      </c>
      <c r="BB61" s="12">
        <v>313</v>
      </c>
      <c r="BC61" s="12">
        <v>281</v>
      </c>
      <c r="BD61" s="12">
        <v>315</v>
      </c>
      <c r="BE61" s="12">
        <v>388</v>
      </c>
      <c r="BF61" s="11">
        <v>357</v>
      </c>
      <c r="BG61" s="12">
        <v>416</v>
      </c>
      <c r="BH61" s="12">
        <v>501</v>
      </c>
      <c r="BI61" s="12">
        <v>330</v>
      </c>
      <c r="BJ61" s="12">
        <v>406</v>
      </c>
      <c r="BK61" s="12">
        <v>310</v>
      </c>
      <c r="BL61" s="12">
        <v>239</v>
      </c>
      <c r="BM61" s="12">
        <v>319</v>
      </c>
      <c r="BN61" s="12">
        <v>402</v>
      </c>
      <c r="BO61" s="11">
        <v>490</v>
      </c>
      <c r="BP61" s="27">
        <f t="shared" si="102"/>
        <v>6291</v>
      </c>
      <c r="BQ61" s="27"/>
      <c r="BR61" s="5">
        <f t="shared" si="103"/>
        <v>224</v>
      </c>
      <c r="BS61" s="5">
        <f t="shared" si="104"/>
        <v>264</v>
      </c>
      <c r="BT61" s="5">
        <f t="shared" si="105"/>
        <v>566</v>
      </c>
      <c r="BU61" s="5">
        <f t="shared" si="106"/>
        <v>825</v>
      </c>
      <c r="BV61" s="5">
        <f t="shared" si="107"/>
        <v>435</v>
      </c>
      <c r="BW61" s="5">
        <f t="shared" si="108"/>
        <v>235</v>
      </c>
      <c r="BX61" s="5">
        <f t="shared" si="109"/>
        <v>545</v>
      </c>
      <c r="BY61" s="5">
        <f t="shared" si="110"/>
        <v>446</v>
      </c>
      <c r="BZ61" s="5">
        <f t="shared" si="111"/>
        <v>437</v>
      </c>
      <c r="CA61" s="5">
        <f t="shared" si="112"/>
        <v>539</v>
      </c>
      <c r="CB61" s="5">
        <f t="shared" si="113"/>
        <v>493</v>
      </c>
      <c r="CC61" s="5">
        <f t="shared" si="114"/>
        <v>674</v>
      </c>
      <c r="CD61" s="5">
        <f t="shared" si="115"/>
        <v>804</v>
      </c>
      <c r="CE61" s="5">
        <f t="shared" si="116"/>
        <v>558</v>
      </c>
      <c r="CF61" s="5">
        <f t="shared" si="117"/>
        <v>567</v>
      </c>
      <c r="CG61" s="5">
        <f t="shared" si="118"/>
        <v>491</v>
      </c>
      <c r="CH61" s="5">
        <f t="shared" si="119"/>
        <v>495</v>
      </c>
      <c r="CI61" s="5">
        <f t="shared" si="120"/>
        <v>412</v>
      </c>
      <c r="CJ61" s="5">
        <f t="shared" si="121"/>
        <v>356</v>
      </c>
      <c r="CK61" s="19">
        <f t="shared" si="122"/>
        <v>9366</v>
      </c>
      <c r="CL61" s="19"/>
      <c r="CM61" s="5"/>
      <c r="CN61" s="5">
        <f t="shared" si="123"/>
        <v>40</v>
      </c>
      <c r="CO61" s="5">
        <f t="shared" si="124"/>
        <v>302</v>
      </c>
      <c r="CP61" s="5">
        <f t="shared" si="125"/>
        <v>259</v>
      </c>
      <c r="CQ61" s="5">
        <f t="shared" si="126"/>
        <v>-390</v>
      </c>
      <c r="CR61" s="5">
        <f t="shared" si="127"/>
        <v>-200</v>
      </c>
      <c r="CS61" s="5">
        <f t="shared" si="128"/>
        <v>310</v>
      </c>
      <c r="CT61" s="5">
        <f t="shared" si="129"/>
        <v>-99</v>
      </c>
      <c r="CU61" s="5">
        <f t="shared" si="130"/>
        <v>-9</v>
      </c>
      <c r="CV61" s="5">
        <f t="shared" si="131"/>
        <v>102</v>
      </c>
      <c r="CW61" s="5">
        <f t="shared" si="132"/>
        <v>-46</v>
      </c>
      <c r="CX61" s="5">
        <f t="shared" si="133"/>
        <v>181</v>
      </c>
      <c r="CY61" s="5">
        <f t="shared" si="134"/>
        <v>130</v>
      </c>
      <c r="CZ61" s="5">
        <f t="shared" si="135"/>
        <v>-246</v>
      </c>
      <c r="DA61" s="5">
        <f t="shared" si="136"/>
        <v>9</v>
      </c>
      <c r="DB61" s="5">
        <f t="shared" si="137"/>
        <v>-76</v>
      </c>
      <c r="DC61" s="5">
        <f t="shared" si="138"/>
        <v>4</v>
      </c>
      <c r="DD61" s="5">
        <f t="shared" si="139"/>
        <v>-83</v>
      </c>
      <c r="DE61" s="5">
        <f t="shared" si="140"/>
        <v>-56</v>
      </c>
      <c r="DF61" s="19"/>
      <c r="DG61" s="19"/>
      <c r="DH61" s="19"/>
      <c r="DI61" s="77"/>
      <c r="DJ61" s="121">
        <v>0.17857142857142858</v>
      </c>
      <c r="DK61" s="121">
        <v>1.143939393939394</v>
      </c>
      <c r="DL61" s="121">
        <v>0.4575971731448763</v>
      </c>
      <c r="DM61" s="121">
        <v>-0.47272727272727272</v>
      </c>
      <c r="DN61" s="121">
        <v>-0.45977011494252873</v>
      </c>
      <c r="DO61" s="121">
        <v>1.3191489361702127</v>
      </c>
      <c r="DP61" s="121">
        <v>-0.181651376146789</v>
      </c>
      <c r="DQ61" s="121">
        <v>-2.0179372197309416E-2</v>
      </c>
      <c r="DR61" s="121">
        <v>0.23340961098398169</v>
      </c>
      <c r="DS61" s="121">
        <v>-8.534322820037106E-2</v>
      </c>
      <c r="DT61" s="121">
        <v>0.36713995943204869</v>
      </c>
      <c r="DU61" s="121">
        <v>0.19287833827893175</v>
      </c>
      <c r="DV61" s="121">
        <v>-0.30597014925373134</v>
      </c>
      <c r="DW61" s="121">
        <v>1.6129032258064516E-2</v>
      </c>
      <c r="DX61" s="121">
        <v>-0.13403880070546736</v>
      </c>
      <c r="DY61" s="121">
        <v>8.1466395112016286E-3</v>
      </c>
      <c r="DZ61" s="121">
        <v>-0.16767676767676767</v>
      </c>
      <c r="EA61" s="121"/>
      <c r="EB61" s="24"/>
      <c r="EC61" s="65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  <c r="EO61" s="77"/>
      <c r="EP61" s="77"/>
      <c r="EQ61" s="77"/>
      <c r="ER61" s="77"/>
      <c r="ES61" s="77"/>
      <c r="ET61" s="77"/>
      <c r="EU61" s="77"/>
      <c r="EV61" s="77"/>
      <c r="EW61" s="24"/>
      <c r="EX61" s="27"/>
      <c r="EY61" s="77"/>
      <c r="EZ61" s="77"/>
      <c r="FA61" s="77"/>
      <c r="FB61" s="77"/>
      <c r="FC61" s="77"/>
      <c r="FD61" s="77"/>
      <c r="FE61" s="77"/>
      <c r="FF61" s="77"/>
      <c r="FG61" s="77"/>
      <c r="FH61" s="77"/>
      <c r="FI61" s="77"/>
      <c r="FJ61" s="77"/>
      <c r="FK61" s="77"/>
      <c r="FL61" s="77"/>
      <c r="FM61" s="77"/>
      <c r="FN61" s="77"/>
      <c r="FO61" s="77"/>
      <c r="FP61" s="77"/>
      <c r="FQ61" s="77"/>
      <c r="FR61" s="24"/>
      <c r="FS61" s="24"/>
      <c r="FT61" s="24"/>
      <c r="FU61" s="77"/>
      <c r="FV61" s="77"/>
      <c r="FW61" s="77"/>
      <c r="FX61" s="77"/>
      <c r="FY61" s="77"/>
      <c r="FZ61" s="77"/>
      <c r="GA61" s="77"/>
      <c r="GB61" s="77"/>
      <c r="GC61" s="77"/>
      <c r="GD61" s="77"/>
      <c r="GE61" s="77"/>
      <c r="GF61" s="77"/>
      <c r="GG61" s="77"/>
      <c r="GH61" s="77"/>
      <c r="GI61" s="77"/>
      <c r="GJ61" s="77"/>
      <c r="GK61" s="77"/>
      <c r="GL61" s="77"/>
      <c r="GM61" s="77"/>
      <c r="GN61" s="24"/>
      <c r="GO61" s="24">
        <v>0.14007</v>
      </c>
      <c r="GP61" s="10">
        <f t="shared" si="141"/>
        <v>31.375679999999999</v>
      </c>
      <c r="GQ61" s="10">
        <f t="shared" si="142"/>
        <v>36.978479999999998</v>
      </c>
      <c r="GR61" s="10">
        <f t="shared" si="143"/>
        <v>79.279619999999994</v>
      </c>
      <c r="GS61" s="10">
        <f t="shared" si="144"/>
        <v>115.55775</v>
      </c>
      <c r="GT61" s="10">
        <f t="shared" si="145"/>
        <v>60.93045</v>
      </c>
      <c r="GU61" s="10">
        <f t="shared" si="146"/>
        <v>32.916449999999998</v>
      </c>
      <c r="GV61" s="10">
        <f t="shared" si="147"/>
        <v>76.338149999999999</v>
      </c>
      <c r="GW61" s="10">
        <f t="shared" si="148"/>
        <v>62.471220000000002</v>
      </c>
      <c r="GX61" s="10">
        <f t="shared" si="149"/>
        <v>61.210590000000003</v>
      </c>
      <c r="GY61" s="10">
        <f t="shared" si="150"/>
        <v>75.497730000000004</v>
      </c>
      <c r="GZ61" s="10">
        <f t="shared" si="151"/>
        <v>69.054509999999993</v>
      </c>
      <c r="HA61" s="10">
        <f t="shared" si="152"/>
        <v>94.407179999999997</v>
      </c>
      <c r="HB61" s="10">
        <f t="shared" si="153"/>
        <v>112.61628</v>
      </c>
      <c r="HC61" s="10">
        <f t="shared" si="154"/>
        <v>78.159059999999997</v>
      </c>
      <c r="HD61" s="10">
        <f t="shared" si="155"/>
        <v>79.419690000000003</v>
      </c>
      <c r="HE61" s="10">
        <f t="shared" si="156"/>
        <v>68.774370000000005</v>
      </c>
      <c r="HF61" s="10">
        <f t="shared" si="157"/>
        <v>69.334649999999996</v>
      </c>
      <c r="HG61" s="10">
        <f t="shared" si="158"/>
        <v>57.708840000000002</v>
      </c>
      <c r="HH61" s="10">
        <f t="shared" si="159"/>
        <v>49.864919999999998</v>
      </c>
      <c r="HI61" s="19">
        <f t="shared" si="160"/>
        <v>1311.89562</v>
      </c>
      <c r="HJ61" s="115"/>
      <c r="HK61" s="115"/>
      <c r="HL61" s="115"/>
      <c r="HM61" s="115"/>
      <c r="HN61" s="115"/>
      <c r="HO61" s="115"/>
      <c r="HP61" s="115"/>
      <c r="HQ61" s="115"/>
      <c r="HR61" s="115"/>
      <c r="HS61" s="115"/>
      <c r="HT61" s="115"/>
      <c r="HU61" s="115"/>
      <c r="HV61" s="115"/>
      <c r="HW61" s="115"/>
      <c r="HX61" s="115"/>
      <c r="HY61" s="115"/>
      <c r="HZ61" s="115"/>
      <c r="IA61" s="115"/>
      <c r="IB61" s="115"/>
      <c r="IC61" s="22">
        <f t="shared" si="161"/>
        <v>0.14007</v>
      </c>
      <c r="ID61" s="22"/>
      <c r="IE61" s="24">
        <f t="shared" si="80"/>
        <v>4.3833169099697869E-6</v>
      </c>
      <c r="IF61" s="24">
        <f t="shared" si="81"/>
        <v>1.1532063533364335E-4</v>
      </c>
    </row>
    <row r="62" spans="1:240" x14ac:dyDescent="0.25">
      <c r="A62" s="163">
        <v>60</v>
      </c>
      <c r="B62" s="43"/>
      <c r="C62" s="43" t="s">
        <v>189</v>
      </c>
      <c r="D62" s="43" t="s">
        <v>189</v>
      </c>
      <c r="E62" s="82">
        <v>622</v>
      </c>
      <c r="F62" s="52" t="s">
        <v>104</v>
      </c>
      <c r="G62" s="17">
        <v>0</v>
      </c>
      <c r="H62" s="12">
        <v>0</v>
      </c>
      <c r="I62" s="12">
        <v>0</v>
      </c>
      <c r="J62" s="12">
        <v>0</v>
      </c>
      <c r="K62" s="12">
        <v>1</v>
      </c>
      <c r="L62" s="12">
        <v>1</v>
      </c>
      <c r="M62" s="12">
        <v>1</v>
      </c>
      <c r="N62" s="12">
        <v>1</v>
      </c>
      <c r="O62" s="12">
        <v>1</v>
      </c>
      <c r="P62" s="12">
        <v>0</v>
      </c>
      <c r="Q62" s="12">
        <v>0</v>
      </c>
      <c r="R62" s="12">
        <v>0</v>
      </c>
      <c r="S62" s="12">
        <v>0</v>
      </c>
      <c r="T62" s="12"/>
      <c r="U62" s="12"/>
      <c r="V62" s="97"/>
      <c r="W62" s="97"/>
      <c r="X62" s="97"/>
      <c r="Y62" s="97"/>
      <c r="Z62" s="97"/>
      <c r="AA62" s="63"/>
      <c r="AB62" s="70">
        <f t="shared" si="82"/>
        <v>0</v>
      </c>
      <c r="AC62" s="12">
        <f t="shared" si="83"/>
        <v>0</v>
      </c>
      <c r="AD62" s="12">
        <f t="shared" si="84"/>
        <v>0</v>
      </c>
      <c r="AE62" s="12">
        <f t="shared" si="85"/>
        <v>1</v>
      </c>
      <c r="AF62" s="12">
        <f t="shared" si="86"/>
        <v>0</v>
      </c>
      <c r="AG62" s="12">
        <f t="shared" si="87"/>
        <v>0</v>
      </c>
      <c r="AH62" s="12">
        <f t="shared" si="88"/>
        <v>0</v>
      </c>
      <c r="AI62" s="12">
        <f t="shared" si="89"/>
        <v>0</v>
      </c>
      <c r="AJ62" s="12">
        <f t="shared" si="90"/>
        <v>-1</v>
      </c>
      <c r="AK62" s="12">
        <f t="shared" si="91"/>
        <v>0</v>
      </c>
      <c r="AL62" s="12">
        <f t="shared" si="92"/>
        <v>0</v>
      </c>
      <c r="AM62" s="12">
        <f t="shared" si="93"/>
        <v>0</v>
      </c>
      <c r="AN62" s="12">
        <f t="shared" si="94"/>
        <v>0</v>
      </c>
      <c r="AO62" s="12">
        <f t="shared" si="95"/>
        <v>0</v>
      </c>
      <c r="AP62" s="12">
        <f t="shared" si="96"/>
        <v>0</v>
      </c>
      <c r="AQ62" s="12">
        <f t="shared" si="97"/>
        <v>0</v>
      </c>
      <c r="AR62" s="12">
        <f t="shared" si="98"/>
        <v>0</v>
      </c>
      <c r="AS62" s="12">
        <f t="shared" si="99"/>
        <v>0</v>
      </c>
      <c r="AT62" s="12">
        <f t="shared" si="100"/>
        <v>0</v>
      </c>
      <c r="AU62" s="79">
        <f t="shared" si="101"/>
        <v>0</v>
      </c>
      <c r="AV62" s="63"/>
      <c r="AW62" s="17">
        <v>0</v>
      </c>
      <c r="AX62" s="12">
        <v>0</v>
      </c>
      <c r="AY62" s="12">
        <v>0</v>
      </c>
      <c r="AZ62" s="12">
        <v>0</v>
      </c>
      <c r="BA62" s="12">
        <v>0</v>
      </c>
      <c r="BB62" s="12">
        <v>0</v>
      </c>
      <c r="BC62" s="12">
        <v>0</v>
      </c>
      <c r="BD62" s="12">
        <v>0</v>
      </c>
      <c r="BE62" s="12">
        <v>0</v>
      </c>
      <c r="BF62" s="11">
        <v>0</v>
      </c>
      <c r="BG62" s="12">
        <v>0</v>
      </c>
      <c r="BH62" s="12"/>
      <c r="BI62" s="12"/>
      <c r="BJ62" s="12"/>
      <c r="BK62" s="12"/>
      <c r="BL62" s="12"/>
      <c r="BM62" s="12"/>
      <c r="BN62" s="12"/>
      <c r="BO62" s="23"/>
      <c r="BP62" s="19">
        <f t="shared" si="102"/>
        <v>0</v>
      </c>
      <c r="BQ62" s="27"/>
      <c r="BR62" s="5">
        <f t="shared" si="103"/>
        <v>0</v>
      </c>
      <c r="BS62" s="5">
        <f t="shared" si="104"/>
        <v>0</v>
      </c>
      <c r="BT62" s="5">
        <f t="shared" si="105"/>
        <v>0</v>
      </c>
      <c r="BU62" s="5">
        <f t="shared" si="106"/>
        <v>1</v>
      </c>
      <c r="BV62" s="5">
        <f t="shared" si="107"/>
        <v>0</v>
      </c>
      <c r="BW62" s="5">
        <f t="shared" si="108"/>
        <v>0</v>
      </c>
      <c r="BX62" s="5">
        <f t="shared" si="109"/>
        <v>0</v>
      </c>
      <c r="BY62" s="5">
        <f t="shared" si="110"/>
        <v>0</v>
      </c>
      <c r="BZ62" s="5">
        <f t="shared" si="111"/>
        <v>-1</v>
      </c>
      <c r="CA62" s="5">
        <f t="shared" si="112"/>
        <v>0</v>
      </c>
      <c r="CB62" s="5">
        <f t="shared" si="113"/>
        <v>0</v>
      </c>
      <c r="CC62" s="5">
        <f t="shared" si="114"/>
        <v>0</v>
      </c>
      <c r="CD62" s="5">
        <f t="shared" si="115"/>
        <v>0</v>
      </c>
      <c r="CE62" s="5">
        <f t="shared" si="116"/>
        <v>0</v>
      </c>
      <c r="CF62" s="5">
        <f t="shared" si="117"/>
        <v>0</v>
      </c>
      <c r="CG62" s="5">
        <f t="shared" si="118"/>
        <v>0</v>
      </c>
      <c r="CH62" s="5">
        <f t="shared" si="119"/>
        <v>0</v>
      </c>
      <c r="CI62" s="5">
        <f t="shared" si="120"/>
        <v>0</v>
      </c>
      <c r="CJ62" s="5">
        <f t="shared" si="121"/>
        <v>0</v>
      </c>
      <c r="CK62" s="19">
        <f t="shared" si="122"/>
        <v>0</v>
      </c>
      <c r="CL62" s="19"/>
      <c r="CM62" s="5"/>
      <c r="CN62" s="5">
        <f t="shared" si="123"/>
        <v>0</v>
      </c>
      <c r="CO62" s="5">
        <f t="shared" si="124"/>
        <v>0</v>
      </c>
      <c r="CP62" s="5">
        <f t="shared" si="125"/>
        <v>1</v>
      </c>
      <c r="CQ62" s="5">
        <f t="shared" si="126"/>
        <v>-1</v>
      </c>
      <c r="CR62" s="5">
        <f t="shared" si="127"/>
        <v>0</v>
      </c>
      <c r="CS62" s="5">
        <f t="shared" si="128"/>
        <v>0</v>
      </c>
      <c r="CT62" s="5">
        <f t="shared" si="129"/>
        <v>0</v>
      </c>
      <c r="CU62" s="5">
        <f t="shared" si="130"/>
        <v>-1</v>
      </c>
      <c r="CV62" s="5">
        <f t="shared" si="131"/>
        <v>1</v>
      </c>
      <c r="CW62" s="5">
        <f t="shared" si="132"/>
        <v>0</v>
      </c>
      <c r="CX62" s="5">
        <f t="shared" si="133"/>
        <v>0</v>
      </c>
      <c r="CY62" s="5">
        <f t="shared" si="134"/>
        <v>0</v>
      </c>
      <c r="CZ62" s="5">
        <f t="shared" si="135"/>
        <v>0</v>
      </c>
      <c r="DA62" s="5">
        <f t="shared" si="136"/>
        <v>0</v>
      </c>
      <c r="DB62" s="5">
        <f t="shared" si="137"/>
        <v>0</v>
      </c>
      <c r="DC62" s="5">
        <f t="shared" si="138"/>
        <v>0</v>
      </c>
      <c r="DD62" s="5">
        <f t="shared" si="139"/>
        <v>0</v>
      </c>
      <c r="DE62" s="5">
        <f t="shared" si="140"/>
        <v>0</v>
      </c>
      <c r="DF62" s="19"/>
      <c r="DG62" s="19"/>
      <c r="DH62" s="19"/>
      <c r="DI62" s="77"/>
      <c r="DJ62" s="121" t="e">
        <v>#DIV/0!</v>
      </c>
      <c r="DK62" s="121" t="e">
        <v>#DIV/0!</v>
      </c>
      <c r="DL62" s="121" t="e">
        <v>#DIV/0!</v>
      </c>
      <c r="DM62" s="121">
        <v>-1</v>
      </c>
      <c r="DN62" s="121" t="e">
        <v>#DIV/0!</v>
      </c>
      <c r="DO62" s="121" t="e">
        <v>#DIV/0!</v>
      </c>
      <c r="DP62" s="121" t="e">
        <v>#DIV/0!</v>
      </c>
      <c r="DQ62" s="121" t="e">
        <v>#DIV/0!</v>
      </c>
      <c r="DR62" s="121">
        <v>-1</v>
      </c>
      <c r="DS62" s="121" t="e">
        <v>#DIV/0!</v>
      </c>
      <c r="DT62" s="121" t="e">
        <v>#DIV/0!</v>
      </c>
      <c r="DU62" s="121" t="e">
        <v>#DIV/0!</v>
      </c>
      <c r="DV62" s="121" t="e">
        <v>#DIV/0!</v>
      </c>
      <c r="DW62" s="121" t="e">
        <v>#DIV/0!</v>
      </c>
      <c r="DX62" s="121" t="e">
        <v>#DIV/0!</v>
      </c>
      <c r="DY62" s="121" t="e">
        <v>#DIV/0!</v>
      </c>
      <c r="DZ62" s="121" t="e">
        <v>#DIV/0!</v>
      </c>
      <c r="EA62" s="121"/>
      <c r="EB62" s="24"/>
      <c r="EC62" s="65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  <c r="EO62" s="77"/>
      <c r="EP62" s="77"/>
      <c r="EQ62" s="77"/>
      <c r="ER62" s="77"/>
      <c r="ES62" s="77"/>
      <c r="ET62" s="77"/>
      <c r="EU62" s="77"/>
      <c r="EV62" s="77"/>
      <c r="EW62" s="24"/>
      <c r="EX62" s="27"/>
      <c r="EY62" s="77"/>
      <c r="EZ62" s="77"/>
      <c r="FA62" s="77"/>
      <c r="FB62" s="77"/>
      <c r="FC62" s="77"/>
      <c r="FD62" s="77"/>
      <c r="FE62" s="77"/>
      <c r="FF62" s="77"/>
      <c r="FG62" s="77"/>
      <c r="FH62" s="77"/>
      <c r="FI62" s="77"/>
      <c r="FJ62" s="77"/>
      <c r="FK62" s="77"/>
      <c r="FL62" s="77"/>
      <c r="FM62" s="77"/>
      <c r="FN62" s="77"/>
      <c r="FO62" s="77"/>
      <c r="FP62" s="77"/>
      <c r="FQ62" s="77"/>
      <c r="FR62" s="24"/>
      <c r="FS62" s="24"/>
      <c r="FT62" s="24"/>
      <c r="FU62" s="77"/>
      <c r="FV62" s="77"/>
      <c r="FW62" s="77"/>
      <c r="FX62" s="77"/>
      <c r="FY62" s="77"/>
      <c r="FZ62" s="77"/>
      <c r="GA62" s="77"/>
      <c r="GB62" s="77"/>
      <c r="GC62" s="77"/>
      <c r="GD62" s="77"/>
      <c r="GE62" s="77"/>
      <c r="GF62" s="77"/>
      <c r="GG62" s="77"/>
      <c r="GH62" s="77"/>
      <c r="GI62" s="77"/>
      <c r="GJ62" s="77"/>
      <c r="GK62" s="77"/>
      <c r="GL62" s="77"/>
      <c r="GM62" s="77"/>
      <c r="GN62" s="24"/>
      <c r="GO62" s="141"/>
      <c r="GP62" s="10">
        <f t="shared" si="141"/>
        <v>0</v>
      </c>
      <c r="GQ62" s="10">
        <f t="shared" si="142"/>
        <v>0</v>
      </c>
      <c r="GR62" s="10">
        <f t="shared" si="143"/>
        <v>0</v>
      </c>
      <c r="GS62" s="10">
        <f t="shared" si="144"/>
        <v>0</v>
      </c>
      <c r="GT62" s="10">
        <f t="shared" si="145"/>
        <v>0</v>
      </c>
      <c r="GU62" s="10">
        <f t="shared" si="146"/>
        <v>0</v>
      </c>
      <c r="GV62" s="10">
        <f t="shared" si="147"/>
        <v>0</v>
      </c>
      <c r="GW62" s="10">
        <f t="shared" si="148"/>
        <v>0</v>
      </c>
      <c r="GX62" s="10">
        <f t="shared" si="149"/>
        <v>0</v>
      </c>
      <c r="GY62" s="10">
        <f t="shared" si="150"/>
        <v>0</v>
      </c>
      <c r="GZ62" s="10">
        <f t="shared" si="151"/>
        <v>0</v>
      </c>
      <c r="HA62" s="10">
        <f t="shared" si="152"/>
        <v>0</v>
      </c>
      <c r="HB62" s="10">
        <f t="shared" si="153"/>
        <v>0</v>
      </c>
      <c r="HC62" s="10">
        <f t="shared" si="154"/>
        <v>0</v>
      </c>
      <c r="HD62" s="10">
        <f t="shared" si="155"/>
        <v>0</v>
      </c>
      <c r="HE62" s="10">
        <f t="shared" si="156"/>
        <v>0</v>
      </c>
      <c r="HF62" s="10">
        <f t="shared" si="157"/>
        <v>0</v>
      </c>
      <c r="HG62" s="10">
        <f t="shared" si="158"/>
        <v>0</v>
      </c>
      <c r="HH62" s="10">
        <f t="shared" si="159"/>
        <v>0</v>
      </c>
      <c r="HI62" s="19">
        <f t="shared" si="160"/>
        <v>0</v>
      </c>
      <c r="HJ62" s="115"/>
      <c r="HK62" s="115"/>
      <c r="HL62" s="115"/>
      <c r="HM62" s="115"/>
      <c r="HN62" s="115"/>
      <c r="HO62" s="115"/>
      <c r="HP62" s="115"/>
      <c r="HQ62" s="115"/>
      <c r="HR62" s="115"/>
      <c r="HS62" s="115"/>
      <c r="HT62" s="115"/>
      <c r="HU62" s="115"/>
      <c r="HV62" s="115"/>
      <c r="HW62" s="115"/>
      <c r="HX62" s="115"/>
      <c r="HY62" s="115"/>
      <c r="HZ62" s="115"/>
      <c r="IA62" s="115"/>
      <c r="IB62" s="115"/>
      <c r="IC62" s="22"/>
      <c r="ID62" s="22"/>
      <c r="IE62" s="24">
        <f t="shared" si="80"/>
        <v>0</v>
      </c>
      <c r="IF62" s="24">
        <f t="shared" si="81"/>
        <v>0</v>
      </c>
    </row>
    <row r="63" spans="1:240" x14ac:dyDescent="0.25">
      <c r="A63" s="163">
        <v>61</v>
      </c>
      <c r="B63" s="43"/>
      <c r="C63" s="43" t="s">
        <v>281</v>
      </c>
      <c r="D63" s="43" t="s">
        <v>188</v>
      </c>
      <c r="E63" s="82">
        <v>426</v>
      </c>
      <c r="F63" s="52" t="s">
        <v>91</v>
      </c>
      <c r="G63" s="17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1</v>
      </c>
      <c r="N63" s="12">
        <v>1</v>
      </c>
      <c r="O63" s="12">
        <v>1</v>
      </c>
      <c r="P63" s="11">
        <v>1</v>
      </c>
      <c r="Q63" s="11"/>
      <c r="R63" s="12"/>
      <c r="S63" s="11"/>
      <c r="T63" s="11"/>
      <c r="U63" s="11"/>
      <c r="V63" s="98">
        <v>2</v>
      </c>
      <c r="W63" s="98"/>
      <c r="X63" s="98">
        <v>1</v>
      </c>
      <c r="Y63" s="98"/>
      <c r="Z63" s="98"/>
      <c r="AA63" s="63"/>
      <c r="AB63" s="72">
        <f t="shared" si="82"/>
        <v>0</v>
      </c>
      <c r="AC63" s="11">
        <f t="shared" si="83"/>
        <v>0</v>
      </c>
      <c r="AD63" s="11">
        <f t="shared" si="84"/>
        <v>0</v>
      </c>
      <c r="AE63" s="11">
        <f t="shared" si="85"/>
        <v>0</v>
      </c>
      <c r="AF63" s="11">
        <f t="shared" si="86"/>
        <v>0</v>
      </c>
      <c r="AG63" s="11">
        <f t="shared" si="87"/>
        <v>1</v>
      </c>
      <c r="AH63" s="11">
        <f t="shared" si="88"/>
        <v>0</v>
      </c>
      <c r="AI63" s="11">
        <f t="shared" si="89"/>
        <v>0</v>
      </c>
      <c r="AJ63" s="11">
        <f t="shared" si="90"/>
        <v>0</v>
      </c>
      <c r="AK63" s="11">
        <f t="shared" si="91"/>
        <v>-1</v>
      </c>
      <c r="AL63" s="11">
        <f t="shared" si="92"/>
        <v>0</v>
      </c>
      <c r="AM63" s="11">
        <f t="shared" si="93"/>
        <v>0</v>
      </c>
      <c r="AN63" s="11">
        <f t="shared" si="94"/>
        <v>0</v>
      </c>
      <c r="AO63" s="11">
        <f t="shared" si="95"/>
        <v>0</v>
      </c>
      <c r="AP63" s="11">
        <f t="shared" si="96"/>
        <v>2</v>
      </c>
      <c r="AQ63" s="11">
        <f t="shared" si="97"/>
        <v>-2</v>
      </c>
      <c r="AR63" s="11">
        <f t="shared" si="98"/>
        <v>1</v>
      </c>
      <c r="AS63" s="11">
        <f t="shared" si="99"/>
        <v>-1</v>
      </c>
      <c r="AT63" s="11">
        <f t="shared" si="100"/>
        <v>0</v>
      </c>
      <c r="AU63" s="78">
        <f t="shared" si="101"/>
        <v>0</v>
      </c>
      <c r="AV63" s="65"/>
      <c r="AW63" s="17">
        <v>0</v>
      </c>
      <c r="AX63" s="12">
        <v>0</v>
      </c>
      <c r="AY63" s="12">
        <v>0</v>
      </c>
      <c r="AZ63" s="12">
        <v>0</v>
      </c>
      <c r="BA63" s="12">
        <v>0</v>
      </c>
      <c r="BB63" s="12">
        <v>0</v>
      </c>
      <c r="BC63" s="12">
        <v>0</v>
      </c>
      <c r="BD63" s="12">
        <v>0</v>
      </c>
      <c r="BE63" s="12">
        <v>0</v>
      </c>
      <c r="BF63" s="11">
        <v>1</v>
      </c>
      <c r="BG63" s="11">
        <v>0</v>
      </c>
      <c r="BH63" s="11"/>
      <c r="BI63" s="11"/>
      <c r="BJ63" s="11"/>
      <c r="BK63" s="11"/>
      <c r="BL63" s="11"/>
      <c r="BM63" s="11"/>
      <c r="BN63" s="11"/>
      <c r="BO63" s="8"/>
      <c r="BP63" s="27">
        <f t="shared" si="102"/>
        <v>1</v>
      </c>
      <c r="BQ63" s="27"/>
      <c r="BR63" s="5">
        <f t="shared" si="103"/>
        <v>0</v>
      </c>
      <c r="BS63" s="5">
        <f t="shared" si="104"/>
        <v>0</v>
      </c>
      <c r="BT63" s="5">
        <f t="shared" si="105"/>
        <v>0</v>
      </c>
      <c r="BU63" s="5">
        <f t="shared" si="106"/>
        <v>0</v>
      </c>
      <c r="BV63" s="5">
        <f t="shared" si="107"/>
        <v>0</v>
      </c>
      <c r="BW63" s="5">
        <f t="shared" si="108"/>
        <v>1</v>
      </c>
      <c r="BX63" s="5">
        <f t="shared" si="109"/>
        <v>0</v>
      </c>
      <c r="BY63" s="5">
        <f t="shared" si="110"/>
        <v>0</v>
      </c>
      <c r="BZ63" s="5">
        <f t="shared" si="111"/>
        <v>0</v>
      </c>
      <c r="CA63" s="5">
        <f t="shared" si="112"/>
        <v>0</v>
      </c>
      <c r="CB63" s="5">
        <f t="shared" si="113"/>
        <v>0</v>
      </c>
      <c r="CC63" s="5">
        <f t="shared" si="114"/>
        <v>0</v>
      </c>
      <c r="CD63" s="5">
        <f t="shared" si="115"/>
        <v>0</v>
      </c>
      <c r="CE63" s="5">
        <f t="shared" si="116"/>
        <v>0</v>
      </c>
      <c r="CF63" s="5">
        <f t="shared" si="117"/>
        <v>2</v>
      </c>
      <c r="CG63" s="5">
        <f t="shared" si="118"/>
        <v>-2</v>
      </c>
      <c r="CH63" s="5">
        <f t="shared" si="119"/>
        <v>1</v>
      </c>
      <c r="CI63" s="5">
        <f t="shared" si="120"/>
        <v>-1</v>
      </c>
      <c r="CJ63" s="5">
        <f t="shared" si="121"/>
        <v>0</v>
      </c>
      <c r="CK63" s="19">
        <f t="shared" si="122"/>
        <v>1</v>
      </c>
      <c r="CL63" s="19"/>
      <c r="CM63" s="5"/>
      <c r="CN63" s="5">
        <f t="shared" si="123"/>
        <v>0</v>
      </c>
      <c r="CO63" s="5">
        <f t="shared" si="124"/>
        <v>0</v>
      </c>
      <c r="CP63" s="5">
        <f t="shared" si="125"/>
        <v>0</v>
      </c>
      <c r="CQ63" s="5">
        <f t="shared" si="126"/>
        <v>0</v>
      </c>
      <c r="CR63" s="5">
        <f t="shared" si="127"/>
        <v>1</v>
      </c>
      <c r="CS63" s="5">
        <f t="shared" si="128"/>
        <v>-1</v>
      </c>
      <c r="CT63" s="5">
        <f t="shared" si="129"/>
        <v>0</v>
      </c>
      <c r="CU63" s="5">
        <f t="shared" si="130"/>
        <v>0</v>
      </c>
      <c r="CV63" s="5">
        <f t="shared" si="131"/>
        <v>0</v>
      </c>
      <c r="CW63" s="5">
        <f t="shared" si="132"/>
        <v>0</v>
      </c>
      <c r="CX63" s="5">
        <f t="shared" si="133"/>
        <v>0</v>
      </c>
      <c r="CY63" s="5">
        <f t="shared" si="134"/>
        <v>0</v>
      </c>
      <c r="CZ63" s="5">
        <f t="shared" si="135"/>
        <v>0</v>
      </c>
      <c r="DA63" s="5">
        <f t="shared" si="136"/>
        <v>2</v>
      </c>
      <c r="DB63" s="5">
        <f t="shared" si="137"/>
        <v>-4</v>
      </c>
      <c r="DC63" s="5">
        <f t="shared" si="138"/>
        <v>3</v>
      </c>
      <c r="DD63" s="5">
        <f t="shared" si="139"/>
        <v>-2</v>
      </c>
      <c r="DE63" s="5">
        <f t="shared" si="140"/>
        <v>1</v>
      </c>
      <c r="DF63" s="19"/>
      <c r="DG63" s="19"/>
      <c r="DH63" s="19"/>
      <c r="DI63" s="77"/>
      <c r="DJ63" s="121" t="e">
        <v>#DIV/0!</v>
      </c>
      <c r="DK63" s="121" t="e">
        <v>#DIV/0!</v>
      </c>
      <c r="DL63" s="121" t="e">
        <v>#DIV/0!</v>
      </c>
      <c r="DM63" s="121" t="e">
        <v>#DIV/0!</v>
      </c>
      <c r="DN63" s="121" t="e">
        <v>#DIV/0!</v>
      </c>
      <c r="DO63" s="121">
        <v>-1</v>
      </c>
      <c r="DP63" s="121" t="e">
        <v>#DIV/0!</v>
      </c>
      <c r="DQ63" s="121" t="e">
        <v>#DIV/0!</v>
      </c>
      <c r="DR63" s="121" t="e">
        <v>#DIV/0!</v>
      </c>
      <c r="DS63" s="121" t="e">
        <v>#DIV/0!</v>
      </c>
      <c r="DT63" s="121" t="e">
        <v>#DIV/0!</v>
      </c>
      <c r="DU63" s="121" t="e">
        <v>#DIV/0!</v>
      </c>
      <c r="DV63" s="121" t="e">
        <v>#DIV/0!</v>
      </c>
      <c r="DW63" s="121" t="e">
        <v>#DIV/0!</v>
      </c>
      <c r="DX63" s="121">
        <v>-2</v>
      </c>
      <c r="DY63" s="121">
        <v>-1.5</v>
      </c>
      <c r="DZ63" s="121">
        <v>-2</v>
      </c>
      <c r="EA63" s="121"/>
      <c r="EB63" s="24"/>
      <c r="EC63" s="65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  <c r="EO63" s="77"/>
      <c r="EP63" s="77"/>
      <c r="EQ63" s="77"/>
      <c r="ER63" s="77"/>
      <c r="ES63" s="77"/>
      <c r="ET63" s="77"/>
      <c r="EU63" s="77"/>
      <c r="EV63" s="77"/>
      <c r="EW63" s="24"/>
      <c r="EX63" s="27"/>
      <c r="EY63" s="77"/>
      <c r="EZ63" s="77"/>
      <c r="FA63" s="77"/>
      <c r="FB63" s="77"/>
      <c r="FC63" s="77"/>
      <c r="FD63" s="77"/>
      <c r="FE63" s="77"/>
      <c r="FF63" s="77"/>
      <c r="FG63" s="77"/>
      <c r="FH63" s="77"/>
      <c r="FI63" s="77"/>
      <c r="FJ63" s="77"/>
      <c r="FK63" s="77"/>
      <c r="FL63" s="77"/>
      <c r="FM63" s="77"/>
      <c r="FN63" s="77"/>
      <c r="FO63" s="77"/>
      <c r="FP63" s="77"/>
      <c r="FQ63" s="77"/>
      <c r="FR63" s="24"/>
      <c r="FS63" s="24"/>
      <c r="FT63" s="24"/>
      <c r="FU63" s="77"/>
      <c r="FV63" s="77"/>
      <c r="FW63" s="77"/>
      <c r="FX63" s="77"/>
      <c r="FY63" s="77"/>
      <c r="FZ63" s="77"/>
      <c r="GA63" s="77"/>
      <c r="GB63" s="77"/>
      <c r="GC63" s="77"/>
      <c r="GD63" s="77"/>
      <c r="GE63" s="77"/>
      <c r="GF63" s="77"/>
      <c r="GG63" s="77"/>
      <c r="GH63" s="77"/>
      <c r="GI63" s="77"/>
      <c r="GJ63" s="77"/>
      <c r="GK63" s="77"/>
      <c r="GL63" s="77"/>
      <c r="GM63" s="77"/>
      <c r="GN63" s="24"/>
      <c r="GO63" s="24">
        <v>0</v>
      </c>
      <c r="GP63" s="10">
        <f t="shared" si="141"/>
        <v>0</v>
      </c>
      <c r="GQ63" s="10">
        <f t="shared" si="142"/>
        <v>0</v>
      </c>
      <c r="GR63" s="10">
        <f t="shared" si="143"/>
        <v>0</v>
      </c>
      <c r="GS63" s="10">
        <f t="shared" si="144"/>
        <v>0</v>
      </c>
      <c r="GT63" s="10">
        <f t="shared" si="145"/>
        <v>0</v>
      </c>
      <c r="GU63" s="10">
        <f t="shared" si="146"/>
        <v>0</v>
      </c>
      <c r="GV63" s="10">
        <f t="shared" si="147"/>
        <v>0</v>
      </c>
      <c r="GW63" s="10">
        <f t="shared" si="148"/>
        <v>0</v>
      </c>
      <c r="GX63" s="10">
        <f t="shared" si="149"/>
        <v>0</v>
      </c>
      <c r="GY63" s="10">
        <f t="shared" si="150"/>
        <v>0</v>
      </c>
      <c r="GZ63" s="10">
        <f t="shared" si="151"/>
        <v>0</v>
      </c>
      <c r="HA63" s="10">
        <f t="shared" si="152"/>
        <v>0</v>
      </c>
      <c r="HB63" s="10">
        <f t="shared" si="153"/>
        <v>0</v>
      </c>
      <c r="HC63" s="10">
        <f t="shared" si="154"/>
        <v>0</v>
      </c>
      <c r="HD63" s="10">
        <f t="shared" si="155"/>
        <v>0</v>
      </c>
      <c r="HE63" s="10">
        <f t="shared" si="156"/>
        <v>0</v>
      </c>
      <c r="HF63" s="10">
        <f t="shared" si="157"/>
        <v>0</v>
      </c>
      <c r="HG63" s="10">
        <f t="shared" si="158"/>
        <v>0</v>
      </c>
      <c r="HH63" s="10">
        <f t="shared" si="159"/>
        <v>0</v>
      </c>
      <c r="HI63" s="19">
        <f t="shared" si="160"/>
        <v>0</v>
      </c>
      <c r="HJ63" s="115"/>
      <c r="HK63" s="115"/>
      <c r="HL63" s="115"/>
      <c r="HM63" s="115"/>
      <c r="HN63" s="115"/>
      <c r="HO63" s="115"/>
      <c r="HP63" s="115"/>
      <c r="HQ63" s="115"/>
      <c r="HR63" s="115"/>
      <c r="HS63" s="115"/>
      <c r="HT63" s="115"/>
      <c r="HU63" s="115"/>
      <c r="HV63" s="115"/>
      <c r="HW63" s="115"/>
      <c r="HX63" s="115"/>
      <c r="HY63" s="115"/>
      <c r="HZ63" s="115"/>
      <c r="IA63" s="115"/>
      <c r="IB63" s="115"/>
      <c r="IC63" s="22">
        <f t="shared" ref="IC63:IC94" si="162">HI63/CK63</f>
        <v>0</v>
      </c>
      <c r="ID63" s="22"/>
      <c r="IE63" s="24">
        <f t="shared" si="80"/>
        <v>0</v>
      </c>
      <c r="IF63" s="24">
        <f t="shared" si="81"/>
        <v>0</v>
      </c>
    </row>
    <row r="64" spans="1:240" x14ac:dyDescent="0.25">
      <c r="A64" s="163">
        <v>62</v>
      </c>
      <c r="B64" s="43"/>
      <c r="C64" s="43" t="s">
        <v>283</v>
      </c>
      <c r="D64" s="43" t="s">
        <v>184</v>
      </c>
      <c r="E64" s="82">
        <v>114</v>
      </c>
      <c r="F64" s="52" t="s">
        <v>11</v>
      </c>
      <c r="G64" s="17">
        <v>18835</v>
      </c>
      <c r="H64" s="12">
        <v>18389</v>
      </c>
      <c r="I64" s="12">
        <v>17956</v>
      </c>
      <c r="J64" s="12">
        <v>17579</v>
      </c>
      <c r="K64" s="12">
        <v>17289</v>
      </c>
      <c r="L64" s="12">
        <v>17097</v>
      </c>
      <c r="M64" s="12">
        <v>16589</v>
      </c>
      <c r="N64" s="12">
        <v>16326</v>
      </c>
      <c r="O64" s="12">
        <v>15743</v>
      </c>
      <c r="P64" s="11">
        <v>15182</v>
      </c>
      <c r="Q64" s="11">
        <v>14922</v>
      </c>
      <c r="R64" s="12">
        <v>14798</v>
      </c>
      <c r="S64" s="11">
        <v>14799</v>
      </c>
      <c r="T64" s="11">
        <v>15040</v>
      </c>
      <c r="U64" s="11">
        <v>15513</v>
      </c>
      <c r="V64" s="98">
        <v>15909</v>
      </c>
      <c r="W64" s="98">
        <v>16275</v>
      </c>
      <c r="X64" s="98">
        <v>16826</v>
      </c>
      <c r="Y64" s="98">
        <v>17017</v>
      </c>
      <c r="Z64" s="98">
        <v>17513</v>
      </c>
      <c r="AA64" s="65"/>
      <c r="AB64" s="70">
        <f t="shared" si="82"/>
        <v>-446</v>
      </c>
      <c r="AC64" s="12">
        <f t="shared" si="83"/>
        <v>-433</v>
      </c>
      <c r="AD64" s="12">
        <f t="shared" si="84"/>
        <v>-377</v>
      </c>
      <c r="AE64" s="12">
        <f t="shared" si="85"/>
        <v>-290</v>
      </c>
      <c r="AF64" s="12">
        <f t="shared" si="86"/>
        <v>-192</v>
      </c>
      <c r="AG64" s="12">
        <f t="shared" si="87"/>
        <v>-508</v>
      </c>
      <c r="AH64" s="12">
        <f t="shared" si="88"/>
        <v>-263</v>
      </c>
      <c r="AI64" s="12">
        <f t="shared" si="89"/>
        <v>-583</v>
      </c>
      <c r="AJ64" s="12">
        <f t="shared" si="90"/>
        <v>-561</v>
      </c>
      <c r="AK64" s="12">
        <f t="shared" si="91"/>
        <v>-260</v>
      </c>
      <c r="AL64" s="12">
        <f t="shared" si="92"/>
        <v>-124</v>
      </c>
      <c r="AM64" s="12">
        <f t="shared" si="93"/>
        <v>1</v>
      </c>
      <c r="AN64" s="12">
        <f t="shared" si="94"/>
        <v>241</v>
      </c>
      <c r="AO64" s="12">
        <f t="shared" si="95"/>
        <v>473</v>
      </c>
      <c r="AP64" s="12">
        <f t="shared" si="96"/>
        <v>396</v>
      </c>
      <c r="AQ64" s="12">
        <f t="shared" si="97"/>
        <v>366</v>
      </c>
      <c r="AR64" s="12">
        <f t="shared" si="98"/>
        <v>551</v>
      </c>
      <c r="AS64" s="12">
        <f t="shared" si="99"/>
        <v>191</v>
      </c>
      <c r="AT64" s="12">
        <f t="shared" si="100"/>
        <v>496</v>
      </c>
      <c r="AU64" s="79">
        <f t="shared" si="101"/>
        <v>-1322</v>
      </c>
      <c r="AV64" s="63"/>
      <c r="AW64" s="17">
        <v>168</v>
      </c>
      <c r="AX64" s="12">
        <v>319</v>
      </c>
      <c r="AY64" s="12">
        <v>317</v>
      </c>
      <c r="AZ64" s="12">
        <v>284</v>
      </c>
      <c r="BA64" s="12">
        <v>279</v>
      </c>
      <c r="BB64" s="12">
        <v>265</v>
      </c>
      <c r="BC64" s="12">
        <v>226</v>
      </c>
      <c r="BD64" s="12">
        <v>310</v>
      </c>
      <c r="BE64" s="12">
        <v>434</v>
      </c>
      <c r="BF64" s="11">
        <v>264</v>
      </c>
      <c r="BG64" s="11">
        <v>152</v>
      </c>
      <c r="BH64" s="11">
        <v>144</v>
      </c>
      <c r="BI64" s="11">
        <v>160</v>
      </c>
      <c r="BJ64" s="11">
        <v>328</v>
      </c>
      <c r="BK64" s="11">
        <v>201</v>
      </c>
      <c r="BL64" s="11">
        <v>136</v>
      </c>
      <c r="BM64" s="12">
        <v>118</v>
      </c>
      <c r="BN64" s="12">
        <v>178</v>
      </c>
      <c r="BO64" s="11">
        <v>167</v>
      </c>
      <c r="BP64" s="19">
        <f t="shared" si="102"/>
        <v>4450</v>
      </c>
      <c r="BQ64" s="134"/>
      <c r="BR64" s="5">
        <f t="shared" si="103"/>
        <v>-278</v>
      </c>
      <c r="BS64" s="5">
        <f t="shared" si="104"/>
        <v>-114</v>
      </c>
      <c r="BT64" s="5">
        <f t="shared" si="105"/>
        <v>-60</v>
      </c>
      <c r="BU64" s="5">
        <f t="shared" si="106"/>
        <v>-6</v>
      </c>
      <c r="BV64" s="5">
        <f t="shared" si="107"/>
        <v>87</v>
      </c>
      <c r="BW64" s="5">
        <f t="shared" si="108"/>
        <v>-243</v>
      </c>
      <c r="BX64" s="5">
        <f t="shared" si="109"/>
        <v>-37</v>
      </c>
      <c r="BY64" s="5">
        <f t="shared" si="110"/>
        <v>-273</v>
      </c>
      <c r="BZ64" s="5">
        <f t="shared" si="111"/>
        <v>-127</v>
      </c>
      <c r="CA64" s="5">
        <f t="shared" si="112"/>
        <v>4</v>
      </c>
      <c r="CB64" s="5">
        <f t="shared" si="113"/>
        <v>28</v>
      </c>
      <c r="CC64" s="5">
        <f t="shared" si="114"/>
        <v>145</v>
      </c>
      <c r="CD64" s="5">
        <f t="shared" si="115"/>
        <v>401</v>
      </c>
      <c r="CE64" s="5">
        <f t="shared" si="116"/>
        <v>801</v>
      </c>
      <c r="CF64" s="5">
        <f t="shared" si="117"/>
        <v>597</v>
      </c>
      <c r="CG64" s="5">
        <f t="shared" si="118"/>
        <v>502</v>
      </c>
      <c r="CH64" s="5">
        <f t="shared" si="119"/>
        <v>669</v>
      </c>
      <c r="CI64" s="5">
        <f t="shared" si="120"/>
        <v>369</v>
      </c>
      <c r="CJ64" s="5">
        <f t="shared" si="121"/>
        <v>663</v>
      </c>
      <c r="CK64" s="19">
        <f t="shared" si="122"/>
        <v>3128</v>
      </c>
      <c r="CL64" s="19"/>
      <c r="CM64" s="5"/>
      <c r="CN64" s="5">
        <f t="shared" si="123"/>
        <v>164</v>
      </c>
      <c r="CO64" s="5">
        <f t="shared" si="124"/>
        <v>54</v>
      </c>
      <c r="CP64" s="5">
        <f t="shared" si="125"/>
        <v>54</v>
      </c>
      <c r="CQ64" s="5">
        <f t="shared" si="126"/>
        <v>93</v>
      </c>
      <c r="CR64" s="5">
        <f t="shared" si="127"/>
        <v>-330</v>
      </c>
      <c r="CS64" s="5">
        <f t="shared" si="128"/>
        <v>206</v>
      </c>
      <c r="CT64" s="5">
        <f t="shared" si="129"/>
        <v>-236</v>
      </c>
      <c r="CU64" s="5">
        <f t="shared" si="130"/>
        <v>146</v>
      </c>
      <c r="CV64" s="5">
        <f t="shared" si="131"/>
        <v>131</v>
      </c>
      <c r="CW64" s="5">
        <f t="shared" si="132"/>
        <v>24</v>
      </c>
      <c r="CX64" s="5">
        <f t="shared" si="133"/>
        <v>117</v>
      </c>
      <c r="CY64" s="5">
        <f t="shared" si="134"/>
        <v>256</v>
      </c>
      <c r="CZ64" s="5">
        <f t="shared" si="135"/>
        <v>400</v>
      </c>
      <c r="DA64" s="5">
        <f t="shared" si="136"/>
        <v>-204</v>
      </c>
      <c r="DB64" s="5">
        <f t="shared" si="137"/>
        <v>-95</v>
      </c>
      <c r="DC64" s="5">
        <f t="shared" si="138"/>
        <v>167</v>
      </c>
      <c r="DD64" s="5">
        <f t="shared" si="139"/>
        <v>-300</v>
      </c>
      <c r="DE64" s="5">
        <f t="shared" si="140"/>
        <v>294</v>
      </c>
      <c r="DF64" s="19"/>
      <c r="DG64" s="19"/>
      <c r="DH64" s="19"/>
      <c r="DI64" s="77"/>
      <c r="DJ64" s="121">
        <v>-0.58992805755395683</v>
      </c>
      <c r="DK64" s="121">
        <v>-0.47368421052631576</v>
      </c>
      <c r="DL64" s="121">
        <v>-0.9</v>
      </c>
      <c r="DM64" s="121">
        <v>-15.5</v>
      </c>
      <c r="DN64" s="121">
        <v>-3.7931034482758621</v>
      </c>
      <c r="DO64" s="121">
        <v>-0.84773662551440332</v>
      </c>
      <c r="DP64" s="121">
        <v>6.3783783783783781</v>
      </c>
      <c r="DQ64" s="121">
        <v>-0.53479853479853479</v>
      </c>
      <c r="DR64" s="121">
        <v>-1.0314960629921259</v>
      </c>
      <c r="DS64" s="121">
        <v>6</v>
      </c>
      <c r="DT64" s="121">
        <v>4.1785714285714288</v>
      </c>
      <c r="DU64" s="121">
        <v>1.7655172413793103</v>
      </c>
      <c r="DV64" s="121">
        <v>0.99750623441396513</v>
      </c>
      <c r="DW64" s="121">
        <v>-0.25468164794007492</v>
      </c>
      <c r="DX64" s="121">
        <v>-0.15912897822445563</v>
      </c>
      <c r="DY64" s="121">
        <v>0.33266932270916333</v>
      </c>
      <c r="DZ64" s="121">
        <v>-0.44843049327354262</v>
      </c>
      <c r="EA64" s="121"/>
      <c r="EB64" s="24"/>
      <c r="EC64" s="65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  <c r="EO64" s="77"/>
      <c r="EP64" s="77"/>
      <c r="EQ64" s="77"/>
      <c r="ER64" s="77"/>
      <c r="ES64" s="77"/>
      <c r="ET64" s="77"/>
      <c r="EU64" s="77"/>
      <c r="EV64" s="77"/>
      <c r="EW64" s="24"/>
      <c r="EX64" s="27"/>
      <c r="EY64" s="77"/>
      <c r="EZ64" s="77"/>
      <c r="FA64" s="77"/>
      <c r="FB64" s="77"/>
      <c r="FC64" s="77"/>
      <c r="FD64" s="77"/>
      <c r="FE64" s="77"/>
      <c r="FF64" s="77"/>
      <c r="FG64" s="77"/>
      <c r="FH64" s="77"/>
      <c r="FI64" s="77"/>
      <c r="FJ64" s="77"/>
      <c r="FK64" s="77"/>
      <c r="FL64" s="77"/>
      <c r="FM64" s="77"/>
      <c r="FN64" s="77"/>
      <c r="FO64" s="77"/>
      <c r="FP64" s="77"/>
      <c r="FQ64" s="77"/>
      <c r="FR64" s="24"/>
      <c r="FS64" s="24"/>
      <c r="FT64" s="24"/>
      <c r="FU64" s="77"/>
      <c r="FV64" s="77"/>
      <c r="FW64" s="77"/>
      <c r="FX64" s="77"/>
      <c r="FY64" s="77"/>
      <c r="FZ64" s="77"/>
      <c r="GA64" s="77"/>
      <c r="GB64" s="77"/>
      <c r="GC64" s="77"/>
      <c r="GD64" s="77"/>
      <c r="GE64" s="77"/>
      <c r="GF64" s="77"/>
      <c r="GG64" s="77"/>
      <c r="GH64" s="77"/>
      <c r="GI64" s="77"/>
      <c r="GJ64" s="77"/>
      <c r="GK64" s="77"/>
      <c r="GL64" s="77"/>
      <c r="GM64" s="77"/>
      <c r="GN64" s="24"/>
      <c r="GO64" s="24">
        <v>4.0890000000000006E-3</v>
      </c>
      <c r="GP64" s="10">
        <f t="shared" si="141"/>
        <v>-1.1367420000000001</v>
      </c>
      <c r="GQ64" s="10">
        <f t="shared" si="142"/>
        <v>-0.46614600000000006</v>
      </c>
      <c r="GR64" s="10">
        <f t="shared" si="143"/>
        <v>-0.24534000000000003</v>
      </c>
      <c r="GS64" s="10">
        <f t="shared" si="144"/>
        <v>-2.4534000000000004E-2</v>
      </c>
      <c r="GT64" s="10">
        <f t="shared" si="145"/>
        <v>0.35574300000000003</v>
      </c>
      <c r="GU64" s="10">
        <f t="shared" si="146"/>
        <v>-0.99362700000000015</v>
      </c>
      <c r="GV64" s="10">
        <f t="shared" si="147"/>
        <v>-0.15129300000000001</v>
      </c>
      <c r="GW64" s="10">
        <f t="shared" si="148"/>
        <v>-1.1162970000000001</v>
      </c>
      <c r="GX64" s="10">
        <f t="shared" si="149"/>
        <v>-0.51930300000000007</v>
      </c>
      <c r="GY64" s="10">
        <f t="shared" si="150"/>
        <v>1.6356000000000002E-2</v>
      </c>
      <c r="GZ64" s="10">
        <f t="shared" si="151"/>
        <v>0.11449200000000001</v>
      </c>
      <c r="HA64" s="10">
        <f t="shared" si="152"/>
        <v>0.59290500000000013</v>
      </c>
      <c r="HB64" s="10">
        <f t="shared" si="153"/>
        <v>1.6396890000000002</v>
      </c>
      <c r="HC64" s="10">
        <f t="shared" si="154"/>
        <v>3.2752890000000003</v>
      </c>
      <c r="HD64" s="10">
        <f t="shared" si="155"/>
        <v>2.4411330000000002</v>
      </c>
      <c r="HE64" s="10">
        <f t="shared" si="156"/>
        <v>2.0526780000000002</v>
      </c>
      <c r="HF64" s="10">
        <f t="shared" si="157"/>
        <v>2.7355410000000004</v>
      </c>
      <c r="HG64" s="10">
        <f t="shared" si="158"/>
        <v>1.5088410000000003</v>
      </c>
      <c r="HH64" s="10">
        <f t="shared" si="159"/>
        <v>2.7110070000000004</v>
      </c>
      <c r="HI64" s="19">
        <f t="shared" si="160"/>
        <v>12.790392000000002</v>
      </c>
      <c r="HJ64" s="115"/>
      <c r="HK64" s="115"/>
      <c r="HL64" s="115"/>
      <c r="HM64" s="115"/>
      <c r="HN64" s="115"/>
      <c r="HO64" s="115"/>
      <c r="HP64" s="115"/>
      <c r="HQ64" s="115"/>
      <c r="HR64" s="115"/>
      <c r="HS64" s="115"/>
      <c r="HT64" s="115"/>
      <c r="HU64" s="115"/>
      <c r="HV64" s="115"/>
      <c r="HW64" s="115"/>
      <c r="HX64" s="115"/>
      <c r="HY64" s="115"/>
      <c r="HZ64" s="115"/>
      <c r="IA64" s="115"/>
      <c r="IB64" s="115"/>
      <c r="IC64" s="22">
        <f t="shared" si="162"/>
        <v>4.0890000000000006E-3</v>
      </c>
      <c r="ID64" s="22"/>
      <c r="IE64" s="24">
        <f t="shared" si="80"/>
        <v>2.3830786906198716E-7</v>
      </c>
      <c r="IF64" s="24">
        <f t="shared" si="81"/>
        <v>1.1243243053180934E-6</v>
      </c>
    </row>
    <row r="65" spans="1:240" x14ac:dyDescent="0.25">
      <c r="A65" s="163">
        <v>63</v>
      </c>
      <c r="B65" s="43"/>
      <c r="C65" s="43" t="s">
        <v>281</v>
      </c>
      <c r="D65" s="43" t="s">
        <v>188</v>
      </c>
      <c r="E65" s="82">
        <v>413</v>
      </c>
      <c r="F65" s="50" t="s">
        <v>82</v>
      </c>
      <c r="G65" s="17">
        <v>71</v>
      </c>
      <c r="H65" s="12">
        <v>85</v>
      </c>
      <c r="I65" s="12">
        <v>80</v>
      </c>
      <c r="J65" s="12">
        <v>87</v>
      </c>
      <c r="K65" s="12">
        <v>87</v>
      </c>
      <c r="L65" s="12">
        <v>84</v>
      </c>
      <c r="M65" s="12">
        <v>85</v>
      </c>
      <c r="N65" s="12">
        <v>95</v>
      </c>
      <c r="O65" s="12">
        <v>96</v>
      </c>
      <c r="P65" s="11">
        <v>113</v>
      </c>
      <c r="Q65" s="11">
        <v>120</v>
      </c>
      <c r="R65" s="12">
        <v>132</v>
      </c>
      <c r="S65" s="11">
        <v>134</v>
      </c>
      <c r="T65" s="11">
        <v>151</v>
      </c>
      <c r="U65" s="11">
        <v>154</v>
      </c>
      <c r="V65" s="98">
        <v>154</v>
      </c>
      <c r="W65" s="98">
        <v>159</v>
      </c>
      <c r="X65" s="98">
        <v>158</v>
      </c>
      <c r="Y65" s="98">
        <v>148</v>
      </c>
      <c r="Z65" s="98">
        <v>140</v>
      </c>
      <c r="AA65" s="65"/>
      <c r="AB65" s="72">
        <f t="shared" si="82"/>
        <v>14</v>
      </c>
      <c r="AC65" s="11">
        <f t="shared" si="83"/>
        <v>-5</v>
      </c>
      <c r="AD65" s="11">
        <f t="shared" si="84"/>
        <v>7</v>
      </c>
      <c r="AE65" s="11">
        <f t="shared" si="85"/>
        <v>0</v>
      </c>
      <c r="AF65" s="11">
        <f t="shared" si="86"/>
        <v>-3</v>
      </c>
      <c r="AG65" s="11">
        <f t="shared" si="87"/>
        <v>1</v>
      </c>
      <c r="AH65" s="11">
        <f t="shared" si="88"/>
        <v>10</v>
      </c>
      <c r="AI65" s="11">
        <f t="shared" si="89"/>
        <v>1</v>
      </c>
      <c r="AJ65" s="11">
        <f t="shared" si="90"/>
        <v>17</v>
      </c>
      <c r="AK65" s="11">
        <f t="shared" si="91"/>
        <v>7</v>
      </c>
      <c r="AL65" s="11">
        <f t="shared" si="92"/>
        <v>12</v>
      </c>
      <c r="AM65" s="11">
        <f t="shared" si="93"/>
        <v>2</v>
      </c>
      <c r="AN65" s="11">
        <f t="shared" si="94"/>
        <v>17</v>
      </c>
      <c r="AO65" s="11">
        <f t="shared" si="95"/>
        <v>3</v>
      </c>
      <c r="AP65" s="11">
        <f t="shared" si="96"/>
        <v>0</v>
      </c>
      <c r="AQ65" s="11">
        <f t="shared" si="97"/>
        <v>5</v>
      </c>
      <c r="AR65" s="11">
        <f t="shared" si="98"/>
        <v>-1</v>
      </c>
      <c r="AS65" s="11">
        <f t="shared" si="99"/>
        <v>-10</v>
      </c>
      <c r="AT65" s="11">
        <f t="shared" si="100"/>
        <v>-8</v>
      </c>
      <c r="AU65" s="78">
        <f t="shared" si="101"/>
        <v>69</v>
      </c>
      <c r="AV65" s="65"/>
      <c r="AW65" s="17">
        <v>3</v>
      </c>
      <c r="AX65" s="12">
        <v>6</v>
      </c>
      <c r="AY65" s="12">
        <v>8</v>
      </c>
      <c r="AZ65" s="12">
        <v>10</v>
      </c>
      <c r="BA65" s="12">
        <v>9</v>
      </c>
      <c r="BB65" s="12">
        <v>7</v>
      </c>
      <c r="BC65" s="12">
        <v>3</v>
      </c>
      <c r="BD65" s="12">
        <v>8</v>
      </c>
      <c r="BE65" s="12">
        <v>11</v>
      </c>
      <c r="BF65" s="12">
        <v>8</v>
      </c>
      <c r="BG65" s="11">
        <v>6</v>
      </c>
      <c r="BH65" s="11">
        <v>14</v>
      </c>
      <c r="BI65" s="11">
        <v>4</v>
      </c>
      <c r="BJ65" s="11">
        <v>5</v>
      </c>
      <c r="BK65" s="11">
        <v>7</v>
      </c>
      <c r="BL65" s="11">
        <v>4</v>
      </c>
      <c r="BM65" s="11">
        <v>5</v>
      </c>
      <c r="BN65" s="11">
        <v>8</v>
      </c>
      <c r="BO65" s="8">
        <v>6.5</v>
      </c>
      <c r="BP65" s="27">
        <f t="shared" si="102"/>
        <v>132.5</v>
      </c>
      <c r="BQ65" s="27"/>
      <c r="BR65" s="5">
        <f t="shared" si="103"/>
        <v>17</v>
      </c>
      <c r="BS65" s="5">
        <f t="shared" si="104"/>
        <v>1</v>
      </c>
      <c r="BT65" s="5">
        <f t="shared" si="105"/>
        <v>15</v>
      </c>
      <c r="BU65" s="5">
        <f t="shared" si="106"/>
        <v>10</v>
      </c>
      <c r="BV65" s="5">
        <f t="shared" si="107"/>
        <v>6</v>
      </c>
      <c r="BW65" s="5">
        <f t="shared" si="108"/>
        <v>8</v>
      </c>
      <c r="BX65" s="5">
        <f t="shared" si="109"/>
        <v>13</v>
      </c>
      <c r="BY65" s="5">
        <f t="shared" si="110"/>
        <v>9</v>
      </c>
      <c r="BZ65" s="5">
        <f t="shared" si="111"/>
        <v>28</v>
      </c>
      <c r="CA65" s="5">
        <f t="shared" si="112"/>
        <v>15</v>
      </c>
      <c r="CB65" s="5">
        <f t="shared" si="113"/>
        <v>18</v>
      </c>
      <c r="CC65" s="5">
        <f t="shared" si="114"/>
        <v>16</v>
      </c>
      <c r="CD65" s="5">
        <f t="shared" si="115"/>
        <v>21</v>
      </c>
      <c r="CE65" s="5">
        <f t="shared" si="116"/>
        <v>8</v>
      </c>
      <c r="CF65" s="5">
        <f t="shared" si="117"/>
        <v>7</v>
      </c>
      <c r="CG65" s="5">
        <f t="shared" si="118"/>
        <v>9</v>
      </c>
      <c r="CH65" s="5">
        <f t="shared" si="119"/>
        <v>4</v>
      </c>
      <c r="CI65" s="5">
        <f t="shared" si="120"/>
        <v>-2</v>
      </c>
      <c r="CJ65" s="5">
        <f t="shared" si="121"/>
        <v>-1.5</v>
      </c>
      <c r="CK65" s="19">
        <f t="shared" si="122"/>
        <v>201.5</v>
      </c>
      <c r="CL65" s="19"/>
      <c r="CM65" s="5"/>
      <c r="CN65" s="5">
        <f t="shared" si="123"/>
        <v>-16</v>
      </c>
      <c r="CO65" s="5">
        <f t="shared" si="124"/>
        <v>14</v>
      </c>
      <c r="CP65" s="5">
        <f t="shared" si="125"/>
        <v>-5</v>
      </c>
      <c r="CQ65" s="5">
        <f t="shared" si="126"/>
        <v>-4</v>
      </c>
      <c r="CR65" s="5">
        <f t="shared" si="127"/>
        <v>2</v>
      </c>
      <c r="CS65" s="5">
        <f t="shared" si="128"/>
        <v>5</v>
      </c>
      <c r="CT65" s="5">
        <f t="shared" si="129"/>
        <v>-4</v>
      </c>
      <c r="CU65" s="5">
        <f t="shared" si="130"/>
        <v>19</v>
      </c>
      <c r="CV65" s="5">
        <f t="shared" si="131"/>
        <v>-13</v>
      </c>
      <c r="CW65" s="5">
        <f t="shared" si="132"/>
        <v>3</v>
      </c>
      <c r="CX65" s="5">
        <f t="shared" si="133"/>
        <v>-2</v>
      </c>
      <c r="CY65" s="5">
        <f t="shared" si="134"/>
        <v>5</v>
      </c>
      <c r="CZ65" s="5">
        <f t="shared" si="135"/>
        <v>-13</v>
      </c>
      <c r="DA65" s="5">
        <f t="shared" si="136"/>
        <v>-1</v>
      </c>
      <c r="DB65" s="5">
        <f t="shared" si="137"/>
        <v>2</v>
      </c>
      <c r="DC65" s="5">
        <f t="shared" si="138"/>
        <v>-5</v>
      </c>
      <c r="DD65" s="5">
        <f t="shared" si="139"/>
        <v>-6</v>
      </c>
      <c r="DE65" s="5">
        <f t="shared" si="140"/>
        <v>0.5</v>
      </c>
      <c r="DF65" s="19"/>
      <c r="DG65" s="19"/>
      <c r="DH65" s="19"/>
      <c r="DI65" s="77"/>
      <c r="DJ65" s="121">
        <v>-0.94117647058823528</v>
      </c>
      <c r="DK65" s="121">
        <v>14</v>
      </c>
      <c r="DL65" s="121">
        <v>-0.33333333333333331</v>
      </c>
      <c r="DM65" s="121">
        <v>-0.4</v>
      </c>
      <c r="DN65" s="121">
        <v>0.33333333333333331</v>
      </c>
      <c r="DO65" s="121">
        <v>0.625</v>
      </c>
      <c r="DP65" s="121">
        <v>-0.30769230769230771</v>
      </c>
      <c r="DQ65" s="121">
        <v>2.1111111111111112</v>
      </c>
      <c r="DR65" s="121">
        <v>-0.4642857142857143</v>
      </c>
      <c r="DS65" s="121">
        <v>0.2</v>
      </c>
      <c r="DT65" s="121">
        <v>-0.1111111111111111</v>
      </c>
      <c r="DU65" s="121">
        <v>0.3125</v>
      </c>
      <c r="DV65" s="121">
        <v>-0.61904761904761907</v>
      </c>
      <c r="DW65" s="121">
        <v>-0.125</v>
      </c>
      <c r="DX65" s="121">
        <v>0.2857142857142857</v>
      </c>
      <c r="DY65" s="121">
        <v>-0.55555555555555558</v>
      </c>
      <c r="DZ65" s="121">
        <v>-1.5</v>
      </c>
      <c r="EA65" s="121"/>
      <c r="EB65" s="24"/>
      <c r="EC65" s="65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  <c r="EO65" s="77"/>
      <c r="EP65" s="77"/>
      <c r="EQ65" s="77"/>
      <c r="ER65" s="77"/>
      <c r="ES65" s="77"/>
      <c r="ET65" s="77"/>
      <c r="EU65" s="77"/>
      <c r="EV65" s="77"/>
      <c r="EW65" s="24"/>
      <c r="EX65" s="27"/>
      <c r="EY65" s="77"/>
      <c r="EZ65" s="77"/>
      <c r="FA65" s="77"/>
      <c r="FB65" s="77"/>
      <c r="FC65" s="77"/>
      <c r="FD65" s="77"/>
      <c r="FE65" s="77"/>
      <c r="FF65" s="77"/>
      <c r="FG65" s="77"/>
      <c r="FH65" s="77"/>
      <c r="FI65" s="77"/>
      <c r="FJ65" s="77"/>
      <c r="FK65" s="77"/>
      <c r="FL65" s="77"/>
      <c r="FM65" s="77"/>
      <c r="FN65" s="77"/>
      <c r="FO65" s="77"/>
      <c r="FP65" s="77"/>
      <c r="FQ65" s="77"/>
      <c r="FR65" s="24"/>
      <c r="FS65" s="24"/>
      <c r="FT65" s="24"/>
      <c r="FU65" s="77"/>
      <c r="FV65" s="77"/>
      <c r="FW65" s="77"/>
      <c r="FX65" s="77"/>
      <c r="FY65" s="77"/>
      <c r="FZ65" s="77"/>
      <c r="GA65" s="77"/>
      <c r="GB65" s="77"/>
      <c r="GC65" s="77"/>
      <c r="GD65" s="77"/>
      <c r="GE65" s="77"/>
      <c r="GF65" s="77"/>
      <c r="GG65" s="77"/>
      <c r="GH65" s="77"/>
      <c r="GI65" s="77"/>
      <c r="GJ65" s="77"/>
      <c r="GK65" s="77"/>
      <c r="GL65" s="77"/>
      <c r="GM65" s="77"/>
      <c r="GN65" s="24"/>
      <c r="GO65" s="24">
        <v>0</v>
      </c>
      <c r="GP65" s="10">
        <f t="shared" si="141"/>
        <v>0</v>
      </c>
      <c r="GQ65" s="10">
        <f t="shared" si="142"/>
        <v>0</v>
      </c>
      <c r="GR65" s="10">
        <f t="shared" si="143"/>
        <v>0</v>
      </c>
      <c r="GS65" s="10">
        <f t="shared" si="144"/>
        <v>0</v>
      </c>
      <c r="GT65" s="10">
        <f t="shared" si="145"/>
        <v>0</v>
      </c>
      <c r="GU65" s="10">
        <f t="shared" si="146"/>
        <v>0</v>
      </c>
      <c r="GV65" s="10">
        <f t="shared" si="147"/>
        <v>0</v>
      </c>
      <c r="GW65" s="10">
        <f t="shared" si="148"/>
        <v>0</v>
      </c>
      <c r="GX65" s="10">
        <f t="shared" si="149"/>
        <v>0</v>
      </c>
      <c r="GY65" s="10">
        <f t="shared" si="150"/>
        <v>0</v>
      </c>
      <c r="GZ65" s="10">
        <f t="shared" si="151"/>
        <v>0</v>
      </c>
      <c r="HA65" s="10">
        <f t="shared" si="152"/>
        <v>0</v>
      </c>
      <c r="HB65" s="10">
        <f t="shared" si="153"/>
        <v>0</v>
      </c>
      <c r="HC65" s="10">
        <f t="shared" si="154"/>
        <v>0</v>
      </c>
      <c r="HD65" s="10">
        <f t="shared" si="155"/>
        <v>0</v>
      </c>
      <c r="HE65" s="10">
        <f t="shared" si="156"/>
        <v>0</v>
      </c>
      <c r="HF65" s="10">
        <f t="shared" si="157"/>
        <v>0</v>
      </c>
      <c r="HG65" s="10">
        <f t="shared" si="158"/>
        <v>0</v>
      </c>
      <c r="HH65" s="10">
        <f t="shared" si="159"/>
        <v>0</v>
      </c>
      <c r="HI65" s="19">
        <f t="shared" si="160"/>
        <v>0</v>
      </c>
      <c r="HJ65" s="115"/>
      <c r="HK65" s="115"/>
      <c r="HL65" s="115"/>
      <c r="HM65" s="115"/>
      <c r="HN65" s="115"/>
      <c r="HO65" s="115"/>
      <c r="HP65" s="115"/>
      <c r="HQ65" s="115"/>
      <c r="HR65" s="115"/>
      <c r="HS65" s="115"/>
      <c r="HT65" s="115"/>
      <c r="HU65" s="115"/>
      <c r="HV65" s="115"/>
      <c r="HW65" s="115"/>
      <c r="HX65" s="115"/>
      <c r="HY65" s="115"/>
      <c r="HZ65" s="115"/>
      <c r="IA65" s="115"/>
      <c r="IB65" s="115"/>
      <c r="IC65" s="22">
        <f t="shared" si="162"/>
        <v>0</v>
      </c>
      <c r="ID65" s="22"/>
      <c r="IE65" s="24">
        <f t="shared" si="80"/>
        <v>0</v>
      </c>
      <c r="IF65" s="24">
        <f t="shared" si="81"/>
        <v>0</v>
      </c>
    </row>
    <row r="66" spans="1:240" x14ac:dyDescent="0.25">
      <c r="A66" s="163">
        <v>64</v>
      </c>
      <c r="B66" s="49"/>
      <c r="C66" s="49" t="s">
        <v>282</v>
      </c>
      <c r="D66" s="49" t="s">
        <v>186</v>
      </c>
      <c r="E66" s="82">
        <v>315</v>
      </c>
      <c r="F66" s="53" t="s">
        <v>147</v>
      </c>
      <c r="G66" s="17">
        <v>412</v>
      </c>
      <c r="H66" s="12">
        <v>481</v>
      </c>
      <c r="I66" s="12">
        <v>486</v>
      </c>
      <c r="J66" s="12">
        <v>633</v>
      </c>
      <c r="K66" s="12">
        <v>825</v>
      </c>
      <c r="L66" s="12">
        <v>1034</v>
      </c>
      <c r="M66" s="12">
        <v>1193</v>
      </c>
      <c r="N66" s="12">
        <v>1363</v>
      </c>
      <c r="O66" s="12">
        <v>1879</v>
      </c>
      <c r="P66" s="11">
        <v>2355</v>
      </c>
      <c r="Q66" s="12">
        <v>3023</v>
      </c>
      <c r="R66" s="12">
        <v>4078</v>
      </c>
      <c r="S66" s="12">
        <v>5252</v>
      </c>
      <c r="T66" s="11">
        <v>6508</v>
      </c>
      <c r="U66" s="11">
        <v>6939</v>
      </c>
      <c r="V66" s="98">
        <v>7346</v>
      </c>
      <c r="W66" s="98">
        <v>8262</v>
      </c>
      <c r="X66" s="98">
        <v>9265</v>
      </c>
      <c r="Y66" s="98">
        <v>9657</v>
      </c>
      <c r="Z66" s="98">
        <v>9829</v>
      </c>
      <c r="AA66" s="136"/>
      <c r="AB66" s="72">
        <f t="shared" si="82"/>
        <v>69</v>
      </c>
      <c r="AC66" s="11">
        <f t="shared" si="83"/>
        <v>5</v>
      </c>
      <c r="AD66" s="11">
        <f t="shared" si="84"/>
        <v>147</v>
      </c>
      <c r="AE66" s="11">
        <f t="shared" si="85"/>
        <v>192</v>
      </c>
      <c r="AF66" s="11">
        <f t="shared" si="86"/>
        <v>209</v>
      </c>
      <c r="AG66" s="11">
        <f t="shared" si="87"/>
        <v>159</v>
      </c>
      <c r="AH66" s="11">
        <f t="shared" si="88"/>
        <v>170</v>
      </c>
      <c r="AI66" s="11">
        <f t="shared" si="89"/>
        <v>516</v>
      </c>
      <c r="AJ66" s="11">
        <f t="shared" si="90"/>
        <v>476</v>
      </c>
      <c r="AK66" s="11">
        <f t="shared" si="91"/>
        <v>668</v>
      </c>
      <c r="AL66" s="11">
        <f t="shared" si="92"/>
        <v>1055</v>
      </c>
      <c r="AM66" s="11">
        <f t="shared" si="93"/>
        <v>1174</v>
      </c>
      <c r="AN66" s="11">
        <f t="shared" si="94"/>
        <v>1256</v>
      </c>
      <c r="AO66" s="11">
        <f t="shared" si="95"/>
        <v>431</v>
      </c>
      <c r="AP66" s="11">
        <f t="shared" si="96"/>
        <v>407</v>
      </c>
      <c r="AQ66" s="11">
        <f t="shared" si="97"/>
        <v>916</v>
      </c>
      <c r="AR66" s="11">
        <f t="shared" si="98"/>
        <v>1003</v>
      </c>
      <c r="AS66" s="11">
        <f t="shared" si="99"/>
        <v>392</v>
      </c>
      <c r="AT66" s="11">
        <f t="shared" si="100"/>
        <v>172</v>
      </c>
      <c r="AU66" s="78">
        <f t="shared" si="101"/>
        <v>9417</v>
      </c>
      <c r="AV66" s="65"/>
      <c r="AW66" s="17">
        <v>20</v>
      </c>
      <c r="AX66" s="12">
        <v>68</v>
      </c>
      <c r="AY66" s="12">
        <v>75</v>
      </c>
      <c r="AZ66" s="12">
        <v>68</v>
      </c>
      <c r="BA66" s="12">
        <v>79</v>
      </c>
      <c r="BB66" s="12">
        <v>173</v>
      </c>
      <c r="BC66" s="12">
        <v>162</v>
      </c>
      <c r="BD66" s="12">
        <v>144</v>
      </c>
      <c r="BE66" s="12">
        <v>229</v>
      </c>
      <c r="BF66" s="11">
        <v>278</v>
      </c>
      <c r="BG66" s="12">
        <v>233</v>
      </c>
      <c r="BH66" s="12">
        <v>291</v>
      </c>
      <c r="BI66" s="12">
        <v>228</v>
      </c>
      <c r="BJ66" s="12">
        <v>757</v>
      </c>
      <c r="BK66" s="12">
        <v>941</v>
      </c>
      <c r="BL66" s="12">
        <v>416</v>
      </c>
      <c r="BM66" s="12">
        <v>635</v>
      </c>
      <c r="BN66" s="12">
        <v>681</v>
      </c>
      <c r="BO66" s="11">
        <v>972</v>
      </c>
      <c r="BP66" s="27">
        <f t="shared" si="102"/>
        <v>6450</v>
      </c>
      <c r="BQ66" s="134"/>
      <c r="BR66" s="5">
        <f t="shared" si="103"/>
        <v>89</v>
      </c>
      <c r="BS66" s="5">
        <f t="shared" si="104"/>
        <v>73</v>
      </c>
      <c r="BT66" s="5">
        <f t="shared" si="105"/>
        <v>222</v>
      </c>
      <c r="BU66" s="5">
        <f t="shared" si="106"/>
        <v>260</v>
      </c>
      <c r="BV66" s="5">
        <f t="shared" si="107"/>
        <v>288</v>
      </c>
      <c r="BW66" s="5">
        <f t="shared" si="108"/>
        <v>332</v>
      </c>
      <c r="BX66" s="5">
        <f t="shared" si="109"/>
        <v>332</v>
      </c>
      <c r="BY66" s="5">
        <f t="shared" si="110"/>
        <v>660</v>
      </c>
      <c r="BZ66" s="5">
        <f t="shared" si="111"/>
        <v>705</v>
      </c>
      <c r="CA66" s="5">
        <f t="shared" si="112"/>
        <v>946</v>
      </c>
      <c r="CB66" s="5">
        <f t="shared" si="113"/>
        <v>1288</v>
      </c>
      <c r="CC66" s="5">
        <f t="shared" si="114"/>
        <v>1465</v>
      </c>
      <c r="CD66" s="5">
        <f t="shared" si="115"/>
        <v>1484</v>
      </c>
      <c r="CE66" s="5">
        <f t="shared" si="116"/>
        <v>1188</v>
      </c>
      <c r="CF66" s="5">
        <f t="shared" si="117"/>
        <v>1348</v>
      </c>
      <c r="CG66" s="5">
        <f t="shared" si="118"/>
        <v>1332</v>
      </c>
      <c r="CH66" s="5">
        <f t="shared" si="119"/>
        <v>1638</v>
      </c>
      <c r="CI66" s="5">
        <f t="shared" si="120"/>
        <v>1073</v>
      </c>
      <c r="CJ66" s="5">
        <f t="shared" si="121"/>
        <v>1144</v>
      </c>
      <c r="CK66" s="19">
        <f t="shared" si="122"/>
        <v>15867</v>
      </c>
      <c r="CL66" s="19"/>
      <c r="CM66" s="5"/>
      <c r="CN66" s="5">
        <f t="shared" si="123"/>
        <v>-16</v>
      </c>
      <c r="CO66" s="5">
        <f t="shared" si="124"/>
        <v>149</v>
      </c>
      <c r="CP66" s="5">
        <f t="shared" si="125"/>
        <v>38</v>
      </c>
      <c r="CQ66" s="5">
        <f t="shared" si="126"/>
        <v>28</v>
      </c>
      <c r="CR66" s="5">
        <f t="shared" si="127"/>
        <v>44</v>
      </c>
      <c r="CS66" s="5">
        <f t="shared" si="128"/>
        <v>0</v>
      </c>
      <c r="CT66" s="5">
        <f t="shared" si="129"/>
        <v>328</v>
      </c>
      <c r="CU66" s="5">
        <f t="shared" si="130"/>
        <v>45</v>
      </c>
      <c r="CV66" s="5">
        <f t="shared" si="131"/>
        <v>241</v>
      </c>
      <c r="CW66" s="5">
        <f t="shared" si="132"/>
        <v>342</v>
      </c>
      <c r="CX66" s="5">
        <f t="shared" si="133"/>
        <v>177</v>
      </c>
      <c r="CY66" s="5">
        <f t="shared" si="134"/>
        <v>19</v>
      </c>
      <c r="CZ66" s="5">
        <f t="shared" si="135"/>
        <v>-296</v>
      </c>
      <c r="DA66" s="5">
        <f t="shared" si="136"/>
        <v>160</v>
      </c>
      <c r="DB66" s="5">
        <f t="shared" si="137"/>
        <v>-16</v>
      </c>
      <c r="DC66" s="5">
        <f t="shared" si="138"/>
        <v>306</v>
      </c>
      <c r="DD66" s="5">
        <f t="shared" si="139"/>
        <v>-565</v>
      </c>
      <c r="DE66" s="5">
        <f t="shared" si="140"/>
        <v>71</v>
      </c>
      <c r="DF66" s="19"/>
      <c r="DG66" s="19"/>
      <c r="DH66" s="19"/>
      <c r="DI66" s="77"/>
      <c r="DJ66" s="121">
        <v>-0.1797752808988764</v>
      </c>
      <c r="DK66" s="121">
        <v>2.0410958904109591</v>
      </c>
      <c r="DL66" s="121">
        <v>0.17117117117117117</v>
      </c>
      <c r="DM66" s="121">
        <v>0.1076923076923077</v>
      </c>
      <c r="DN66" s="121">
        <v>0.15277777777777779</v>
      </c>
      <c r="DO66" s="121">
        <v>0</v>
      </c>
      <c r="DP66" s="121">
        <v>0.98795180722891562</v>
      </c>
      <c r="DQ66" s="121">
        <v>6.8181818181818177E-2</v>
      </c>
      <c r="DR66" s="121">
        <v>0.34184397163120567</v>
      </c>
      <c r="DS66" s="121">
        <v>0.36152219873150104</v>
      </c>
      <c r="DT66" s="121">
        <v>0.1374223602484472</v>
      </c>
      <c r="DU66" s="121">
        <v>1.2969283276450512E-2</v>
      </c>
      <c r="DV66" s="121">
        <v>-0.19946091644204852</v>
      </c>
      <c r="DW66" s="121">
        <v>0.13468013468013468</v>
      </c>
      <c r="DX66" s="121">
        <v>-1.1869436201780416E-2</v>
      </c>
      <c r="DY66" s="121">
        <v>0.22972972972972974</v>
      </c>
      <c r="DZ66" s="121">
        <v>-0.34493284493284493</v>
      </c>
      <c r="EA66" s="121"/>
      <c r="EB66" s="24"/>
      <c r="EC66" s="63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  <c r="EO66" s="77"/>
      <c r="EP66" s="77"/>
      <c r="EQ66" s="77"/>
      <c r="ER66" s="77"/>
      <c r="ES66" s="77"/>
      <c r="ET66" s="77"/>
      <c r="EU66" s="77"/>
      <c r="EV66" s="77"/>
      <c r="EW66" s="24"/>
      <c r="EX66" s="19"/>
      <c r="EY66" s="77"/>
      <c r="EZ66" s="77"/>
      <c r="FA66" s="77"/>
      <c r="FB66" s="77"/>
      <c r="FC66" s="77"/>
      <c r="FD66" s="77"/>
      <c r="FE66" s="77"/>
      <c r="FF66" s="77"/>
      <c r="FG66" s="77"/>
      <c r="FH66" s="77"/>
      <c r="FI66" s="77"/>
      <c r="FJ66" s="77"/>
      <c r="FK66" s="77"/>
      <c r="FL66" s="77"/>
      <c r="FM66" s="77"/>
      <c r="FN66" s="77"/>
      <c r="FO66" s="77"/>
      <c r="FP66" s="77"/>
      <c r="FQ66" s="77"/>
      <c r="FR66" s="24"/>
      <c r="FS66" s="24"/>
      <c r="FT66" s="24"/>
      <c r="FU66" s="77"/>
      <c r="FV66" s="77"/>
      <c r="FW66" s="77"/>
      <c r="FX66" s="77"/>
      <c r="FY66" s="77"/>
      <c r="FZ66" s="77"/>
      <c r="GA66" s="77"/>
      <c r="GB66" s="77"/>
      <c r="GC66" s="77"/>
      <c r="GD66" s="77"/>
      <c r="GE66" s="77"/>
      <c r="GF66" s="77"/>
      <c r="GG66" s="77"/>
      <c r="GH66" s="77"/>
      <c r="GI66" s="77"/>
      <c r="GJ66" s="77"/>
      <c r="GK66" s="77"/>
      <c r="GL66" s="77"/>
      <c r="GM66" s="77"/>
      <c r="GN66" s="24"/>
      <c r="GO66" s="24">
        <v>0.73254000000000008</v>
      </c>
      <c r="GP66" s="10">
        <f t="shared" si="141"/>
        <v>65.196060000000003</v>
      </c>
      <c r="GQ66" s="10">
        <f t="shared" si="142"/>
        <v>53.475420000000007</v>
      </c>
      <c r="GR66" s="10">
        <f t="shared" si="143"/>
        <v>162.62388000000001</v>
      </c>
      <c r="GS66" s="10">
        <f t="shared" si="144"/>
        <v>190.46040000000002</v>
      </c>
      <c r="GT66" s="10">
        <f t="shared" si="145"/>
        <v>210.97152000000003</v>
      </c>
      <c r="GU66" s="10">
        <f t="shared" si="146"/>
        <v>243.20328000000003</v>
      </c>
      <c r="GV66" s="10">
        <f t="shared" si="147"/>
        <v>243.20328000000003</v>
      </c>
      <c r="GW66" s="10">
        <f t="shared" si="148"/>
        <v>483.47640000000007</v>
      </c>
      <c r="GX66" s="10">
        <f t="shared" si="149"/>
        <v>516.44070000000011</v>
      </c>
      <c r="GY66" s="10">
        <f t="shared" si="150"/>
        <v>692.98284000000012</v>
      </c>
      <c r="GZ66" s="10">
        <f t="shared" si="151"/>
        <v>943.51152000000013</v>
      </c>
      <c r="HA66" s="10">
        <f t="shared" si="152"/>
        <v>1073.1711</v>
      </c>
      <c r="HB66" s="10">
        <f t="shared" si="153"/>
        <v>1087.0893600000002</v>
      </c>
      <c r="HC66" s="10">
        <f t="shared" si="154"/>
        <v>870.25752000000011</v>
      </c>
      <c r="HD66" s="10">
        <f t="shared" si="155"/>
        <v>987.46392000000014</v>
      </c>
      <c r="HE66" s="10">
        <f t="shared" si="156"/>
        <v>975.74328000000014</v>
      </c>
      <c r="HF66" s="10">
        <f t="shared" si="157"/>
        <v>1199.9005200000001</v>
      </c>
      <c r="HG66" s="10">
        <f t="shared" si="158"/>
        <v>786.01542000000006</v>
      </c>
      <c r="HH66" s="10">
        <f t="shared" si="159"/>
        <v>838.0257600000001</v>
      </c>
      <c r="HI66" s="19">
        <f t="shared" si="160"/>
        <v>11623.21218</v>
      </c>
      <c r="HJ66" s="115"/>
      <c r="HK66" s="115"/>
      <c r="HL66" s="115"/>
      <c r="HM66" s="115"/>
      <c r="HN66" s="115"/>
      <c r="HO66" s="115"/>
      <c r="HP66" s="115"/>
      <c r="HQ66" s="115"/>
      <c r="HR66" s="115"/>
      <c r="HS66" s="115"/>
      <c r="HT66" s="115"/>
      <c r="HU66" s="115"/>
      <c r="HV66" s="115"/>
      <c r="HW66" s="115"/>
      <c r="HX66" s="115"/>
      <c r="HY66" s="115"/>
      <c r="HZ66" s="115"/>
      <c r="IA66" s="115"/>
      <c r="IB66" s="115"/>
      <c r="IC66" s="22">
        <f t="shared" si="162"/>
        <v>0.73254000000000008</v>
      </c>
      <c r="ID66" s="22"/>
      <c r="IE66" s="24">
        <f t="shared" si="80"/>
        <v>7.3665664856141015E-5</v>
      </c>
      <c r="IF66" s="24">
        <f t="shared" si="81"/>
        <v>1.0217247414968439E-3</v>
      </c>
    </row>
    <row r="67" spans="1:240" x14ac:dyDescent="0.25">
      <c r="A67" s="163">
        <v>65</v>
      </c>
      <c r="B67" s="49"/>
      <c r="C67" s="49" t="s">
        <v>282</v>
      </c>
      <c r="D67" s="49" t="s">
        <v>186</v>
      </c>
      <c r="E67" s="82">
        <v>338</v>
      </c>
      <c r="F67" s="53" t="s">
        <v>156</v>
      </c>
      <c r="G67" s="17">
        <v>42</v>
      </c>
      <c r="H67" s="12">
        <v>44</v>
      </c>
      <c r="I67" s="12">
        <v>28</v>
      </c>
      <c r="J67" s="12">
        <v>43</v>
      </c>
      <c r="K67" s="12">
        <v>53</v>
      </c>
      <c r="L67" s="12">
        <v>44</v>
      </c>
      <c r="M67" s="12">
        <v>44</v>
      </c>
      <c r="N67" s="12">
        <v>24</v>
      </c>
      <c r="O67" s="12">
        <v>36</v>
      </c>
      <c r="P67" s="11">
        <v>54</v>
      </c>
      <c r="Q67" s="11">
        <v>55</v>
      </c>
      <c r="R67" s="12">
        <v>48</v>
      </c>
      <c r="S67" s="11">
        <v>50</v>
      </c>
      <c r="T67" s="11">
        <v>43</v>
      </c>
      <c r="U67" s="11">
        <v>45</v>
      </c>
      <c r="V67" s="98">
        <v>55</v>
      </c>
      <c r="W67" s="98">
        <v>58</v>
      </c>
      <c r="X67" s="98">
        <v>63</v>
      </c>
      <c r="Y67" s="98">
        <v>64</v>
      </c>
      <c r="Z67" s="97">
        <v>70</v>
      </c>
      <c r="AA67" s="63"/>
      <c r="AB67" s="72">
        <f t="shared" ref="AB67:AB98" si="163">H67-G67</f>
        <v>2</v>
      </c>
      <c r="AC67" s="11">
        <f t="shared" ref="AC67:AC98" si="164">I67-H67</f>
        <v>-16</v>
      </c>
      <c r="AD67" s="11">
        <f t="shared" ref="AD67:AD98" si="165">J67-I67</f>
        <v>15</v>
      </c>
      <c r="AE67" s="11">
        <f t="shared" ref="AE67:AE98" si="166">K67-J67</f>
        <v>10</v>
      </c>
      <c r="AF67" s="11">
        <f t="shared" ref="AF67:AF98" si="167">L67-K67</f>
        <v>-9</v>
      </c>
      <c r="AG67" s="11">
        <f t="shared" ref="AG67:AG98" si="168">M67-L67</f>
        <v>0</v>
      </c>
      <c r="AH67" s="11">
        <f t="shared" ref="AH67:AH98" si="169">N67-M67</f>
        <v>-20</v>
      </c>
      <c r="AI67" s="11">
        <f t="shared" ref="AI67:AI98" si="170">O67-N67</f>
        <v>12</v>
      </c>
      <c r="AJ67" s="11">
        <f t="shared" ref="AJ67:AJ98" si="171">P67-O67</f>
        <v>18</v>
      </c>
      <c r="AK67" s="11">
        <f t="shared" ref="AK67:AK98" si="172">Q67-P67</f>
        <v>1</v>
      </c>
      <c r="AL67" s="11">
        <f t="shared" ref="AL67:AL98" si="173">R67-Q67</f>
        <v>-7</v>
      </c>
      <c r="AM67" s="11">
        <f t="shared" ref="AM67:AM98" si="174">S67-R67</f>
        <v>2</v>
      </c>
      <c r="AN67" s="11">
        <f t="shared" ref="AN67:AN98" si="175">T67-S67</f>
        <v>-7</v>
      </c>
      <c r="AO67" s="11">
        <f t="shared" ref="AO67:AO98" si="176">U67-T67</f>
        <v>2</v>
      </c>
      <c r="AP67" s="11">
        <f t="shared" ref="AP67:AP98" si="177">V67-U67</f>
        <v>10</v>
      </c>
      <c r="AQ67" s="11">
        <f t="shared" ref="AQ67:AQ98" si="178">W67-V67</f>
        <v>3</v>
      </c>
      <c r="AR67" s="11">
        <f t="shared" ref="AR67:AR98" si="179">X67-W67</f>
        <v>5</v>
      </c>
      <c r="AS67" s="11">
        <f t="shared" ref="AS67:AS98" si="180">Y67-X67</f>
        <v>1</v>
      </c>
      <c r="AT67" s="11">
        <f t="shared" ref="AT67:AT98" si="181">Z67-Y67</f>
        <v>6</v>
      </c>
      <c r="AU67" s="78">
        <f t="shared" ref="AU67:AU98" si="182">SUM(AB67:AT67)</f>
        <v>28</v>
      </c>
      <c r="AV67" s="65"/>
      <c r="AW67" s="17">
        <v>3</v>
      </c>
      <c r="AX67" s="12">
        <v>7</v>
      </c>
      <c r="AY67" s="12">
        <v>1</v>
      </c>
      <c r="AZ67" s="12">
        <v>2</v>
      </c>
      <c r="BA67" s="12">
        <v>3</v>
      </c>
      <c r="BB67" s="12">
        <v>9</v>
      </c>
      <c r="BC67" s="12">
        <v>12</v>
      </c>
      <c r="BD67" s="12">
        <v>2</v>
      </c>
      <c r="BE67" s="12">
        <v>4</v>
      </c>
      <c r="BF67" s="11">
        <v>9</v>
      </c>
      <c r="BG67" s="11">
        <v>11</v>
      </c>
      <c r="BH67" s="11">
        <v>1</v>
      </c>
      <c r="BI67" s="11">
        <v>2</v>
      </c>
      <c r="BJ67" s="11">
        <v>3</v>
      </c>
      <c r="BK67" s="11">
        <v>4</v>
      </c>
      <c r="BL67" s="11">
        <v>3</v>
      </c>
      <c r="BM67" s="12">
        <v>4</v>
      </c>
      <c r="BN67" s="12">
        <v>3</v>
      </c>
      <c r="BO67" s="23">
        <v>3.5</v>
      </c>
      <c r="BP67" s="27">
        <f t="shared" ref="BP67:BP98" si="183">SUM(AW67:BO67)</f>
        <v>86.5</v>
      </c>
      <c r="BQ67" s="27"/>
      <c r="BR67" s="5">
        <f t="shared" ref="BR67:BR98" si="184">AB67+AW67</f>
        <v>5</v>
      </c>
      <c r="BS67" s="5">
        <f t="shared" ref="BS67:BS98" si="185">AC67+AX67</f>
        <v>-9</v>
      </c>
      <c r="BT67" s="5">
        <f t="shared" ref="BT67:BT98" si="186">AD67+AY67</f>
        <v>16</v>
      </c>
      <c r="BU67" s="5">
        <f t="shared" ref="BU67:BU98" si="187">AE67+AZ67</f>
        <v>12</v>
      </c>
      <c r="BV67" s="5">
        <f t="shared" ref="BV67:BV98" si="188">AF67+BA67</f>
        <v>-6</v>
      </c>
      <c r="BW67" s="5">
        <f t="shared" ref="BW67:BW98" si="189">AG67+BB67</f>
        <v>9</v>
      </c>
      <c r="BX67" s="5">
        <f t="shared" ref="BX67:BX98" si="190">AH67+BC67</f>
        <v>-8</v>
      </c>
      <c r="BY67" s="5">
        <f t="shared" ref="BY67:BY98" si="191">AI67+BD67</f>
        <v>14</v>
      </c>
      <c r="BZ67" s="5">
        <f t="shared" ref="BZ67:BZ98" si="192">AJ67+BE67</f>
        <v>22</v>
      </c>
      <c r="CA67" s="5">
        <f t="shared" ref="CA67:CA98" si="193">AK67+BF67</f>
        <v>10</v>
      </c>
      <c r="CB67" s="5">
        <f t="shared" ref="CB67:CB98" si="194">AL67+BG67</f>
        <v>4</v>
      </c>
      <c r="CC67" s="5">
        <f t="shared" ref="CC67:CC98" si="195">AM67+BH67</f>
        <v>3</v>
      </c>
      <c r="CD67" s="5">
        <f t="shared" ref="CD67:CD98" si="196">AN67+BI67</f>
        <v>-5</v>
      </c>
      <c r="CE67" s="5">
        <f t="shared" ref="CE67:CE98" si="197">AO67+BJ67</f>
        <v>5</v>
      </c>
      <c r="CF67" s="5">
        <f t="shared" ref="CF67:CF98" si="198">AP67+BK67</f>
        <v>14</v>
      </c>
      <c r="CG67" s="5">
        <f t="shared" ref="CG67:CG98" si="199">AQ67+BL67</f>
        <v>6</v>
      </c>
      <c r="CH67" s="5">
        <f t="shared" ref="CH67:CH98" si="200">AR67+BM67</f>
        <v>9</v>
      </c>
      <c r="CI67" s="5">
        <f t="shared" ref="CI67:CI98" si="201">AS67+BN67</f>
        <v>4</v>
      </c>
      <c r="CJ67" s="5">
        <f t="shared" ref="CJ67:CJ98" si="202">AT67+BO67</f>
        <v>9.5</v>
      </c>
      <c r="CK67" s="19">
        <f t="shared" ref="CK67:CK98" si="203">SUM(BR67:CJ67)</f>
        <v>114.5</v>
      </c>
      <c r="CL67" s="19"/>
      <c r="CM67" s="5"/>
      <c r="CN67" s="5">
        <f t="shared" ref="CN67:CN98" si="204">BS67-BR67</f>
        <v>-14</v>
      </c>
      <c r="CO67" s="5">
        <f t="shared" ref="CO67:CO98" si="205">BT67-BS67</f>
        <v>25</v>
      </c>
      <c r="CP67" s="5">
        <f t="shared" ref="CP67:CP98" si="206">BU67-BT67</f>
        <v>-4</v>
      </c>
      <c r="CQ67" s="5">
        <f t="shared" ref="CQ67:CQ98" si="207">BV67-BU67</f>
        <v>-18</v>
      </c>
      <c r="CR67" s="5">
        <f t="shared" ref="CR67:CR98" si="208">BW67-BV67</f>
        <v>15</v>
      </c>
      <c r="CS67" s="5">
        <f t="shared" ref="CS67:CS98" si="209">BX67-BW67</f>
        <v>-17</v>
      </c>
      <c r="CT67" s="5">
        <f t="shared" ref="CT67:CT98" si="210">BY67-BX67</f>
        <v>22</v>
      </c>
      <c r="CU67" s="5">
        <f t="shared" ref="CU67:CU98" si="211">BZ67-BY67</f>
        <v>8</v>
      </c>
      <c r="CV67" s="5">
        <f t="shared" ref="CV67:CV98" si="212">CA67-BZ67</f>
        <v>-12</v>
      </c>
      <c r="CW67" s="5">
        <f t="shared" ref="CW67:CW98" si="213">CB67-CA67</f>
        <v>-6</v>
      </c>
      <c r="CX67" s="5">
        <f t="shared" ref="CX67:CX98" si="214">CC67-CB67</f>
        <v>-1</v>
      </c>
      <c r="CY67" s="5">
        <f t="shared" ref="CY67:CY98" si="215">CD67-CC67</f>
        <v>-8</v>
      </c>
      <c r="CZ67" s="5">
        <f t="shared" ref="CZ67:CZ98" si="216">CE67-CD67</f>
        <v>10</v>
      </c>
      <c r="DA67" s="5">
        <f t="shared" ref="DA67:DA98" si="217">CF67-CE67</f>
        <v>9</v>
      </c>
      <c r="DB67" s="5">
        <f t="shared" ref="DB67:DB98" si="218">CG67-CF67</f>
        <v>-8</v>
      </c>
      <c r="DC67" s="5">
        <f t="shared" ref="DC67:DC98" si="219">CH67-CG67</f>
        <v>3</v>
      </c>
      <c r="DD67" s="5">
        <f t="shared" ref="DD67:DD98" si="220">CI67-CH67</f>
        <v>-5</v>
      </c>
      <c r="DE67" s="5">
        <f t="shared" ref="DE67:DE98" si="221">CJ67-CI67</f>
        <v>5.5</v>
      </c>
      <c r="DF67" s="19"/>
      <c r="DG67" s="19"/>
      <c r="DH67" s="19"/>
      <c r="DI67" s="77"/>
      <c r="DJ67" s="121">
        <v>-2.8</v>
      </c>
      <c r="DK67" s="121">
        <v>-2.7777777777777777</v>
      </c>
      <c r="DL67" s="121">
        <v>-0.25</v>
      </c>
      <c r="DM67" s="121">
        <v>-1.5</v>
      </c>
      <c r="DN67" s="121">
        <v>-2.5</v>
      </c>
      <c r="DO67" s="121">
        <v>-1.8888888888888888</v>
      </c>
      <c r="DP67" s="121">
        <v>-2.75</v>
      </c>
      <c r="DQ67" s="121">
        <v>0.5714285714285714</v>
      </c>
      <c r="DR67" s="121">
        <v>-0.54545454545454541</v>
      </c>
      <c r="DS67" s="121">
        <v>-0.6</v>
      </c>
      <c r="DT67" s="121">
        <v>-0.25</v>
      </c>
      <c r="DU67" s="121">
        <v>-2.6666666666666665</v>
      </c>
      <c r="DV67" s="121">
        <v>-2</v>
      </c>
      <c r="DW67" s="121">
        <v>1.8</v>
      </c>
      <c r="DX67" s="121">
        <v>-0.5714285714285714</v>
      </c>
      <c r="DY67" s="121">
        <v>0.5</v>
      </c>
      <c r="DZ67" s="121">
        <v>-0.55555555555555558</v>
      </c>
      <c r="EA67" s="121"/>
      <c r="EB67" s="24"/>
      <c r="EC67" s="65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  <c r="EO67" s="77"/>
      <c r="EP67" s="77"/>
      <c r="EQ67" s="77"/>
      <c r="ER67" s="77"/>
      <c r="ES67" s="77"/>
      <c r="ET67" s="77"/>
      <c r="EU67" s="77"/>
      <c r="EV67" s="77"/>
      <c r="EW67" s="24"/>
      <c r="EX67" s="27"/>
      <c r="EY67" s="77"/>
      <c r="EZ67" s="77"/>
      <c r="FA67" s="77"/>
      <c r="FB67" s="77"/>
      <c r="FC67" s="77"/>
      <c r="FD67" s="77"/>
      <c r="FE67" s="77"/>
      <c r="FF67" s="77"/>
      <c r="FG67" s="77"/>
      <c r="FH67" s="77"/>
      <c r="FI67" s="77"/>
      <c r="FJ67" s="77"/>
      <c r="FK67" s="77"/>
      <c r="FL67" s="77"/>
      <c r="FM67" s="77"/>
      <c r="FN67" s="77"/>
      <c r="FO67" s="77"/>
      <c r="FP67" s="77"/>
      <c r="FQ67" s="77"/>
      <c r="FR67" s="24"/>
      <c r="FS67" s="24"/>
      <c r="FT67" s="24"/>
      <c r="FU67" s="77"/>
      <c r="FV67" s="77"/>
      <c r="FW67" s="77"/>
      <c r="FX67" s="77"/>
      <c r="FY67" s="77"/>
      <c r="FZ67" s="77"/>
      <c r="GA67" s="77"/>
      <c r="GB67" s="77"/>
      <c r="GC67" s="77"/>
      <c r="GD67" s="77"/>
      <c r="GE67" s="77"/>
      <c r="GF67" s="77"/>
      <c r="GG67" s="77"/>
      <c r="GH67" s="77"/>
      <c r="GI67" s="77"/>
      <c r="GJ67" s="77"/>
      <c r="GK67" s="77"/>
      <c r="GL67" s="77"/>
      <c r="GM67" s="77"/>
      <c r="GN67" s="24"/>
      <c r="GO67" s="24">
        <v>8.7000000000000001E-4</v>
      </c>
      <c r="GP67" s="10">
        <f t="shared" ref="GP67:GP98" si="222">BR67*$GO67</f>
        <v>4.3499999999999997E-3</v>
      </c>
      <c r="GQ67" s="10">
        <f t="shared" ref="GQ67:GQ98" si="223">BS67*$GO67</f>
        <v>-7.8300000000000002E-3</v>
      </c>
      <c r="GR67" s="10">
        <f t="shared" ref="GR67:GR98" si="224">BT67*$GO67</f>
        <v>1.392E-2</v>
      </c>
      <c r="GS67" s="10">
        <f t="shared" ref="GS67:GS98" si="225">BU67*$GO67</f>
        <v>1.044E-2</v>
      </c>
      <c r="GT67" s="10">
        <f t="shared" ref="GT67:GT98" si="226">BV67*$GO67</f>
        <v>-5.2199999999999998E-3</v>
      </c>
      <c r="GU67" s="10">
        <f t="shared" ref="GU67:GU98" si="227">BW67*$GO67</f>
        <v>7.8300000000000002E-3</v>
      </c>
      <c r="GV67" s="10">
        <f t="shared" ref="GV67:GV98" si="228">BX67*$GO67</f>
        <v>-6.96E-3</v>
      </c>
      <c r="GW67" s="10">
        <f t="shared" ref="GW67:GW98" si="229">BY67*$GO67</f>
        <v>1.218E-2</v>
      </c>
      <c r="GX67" s="10">
        <f t="shared" ref="GX67:GX98" si="230">BZ67*$GO67</f>
        <v>1.9140000000000001E-2</v>
      </c>
      <c r="GY67" s="10">
        <f t="shared" ref="GY67:GY98" si="231">CA67*$GO67</f>
        <v>8.6999999999999994E-3</v>
      </c>
      <c r="GZ67" s="10">
        <f t="shared" ref="GZ67:GZ98" si="232">CB67*$GO67</f>
        <v>3.48E-3</v>
      </c>
      <c r="HA67" s="10">
        <f t="shared" ref="HA67:HA98" si="233">CC67*$GO67</f>
        <v>2.6099999999999999E-3</v>
      </c>
      <c r="HB67" s="10">
        <f t="shared" ref="HB67:HB98" si="234">CD67*$GO67</f>
        <v>-4.3499999999999997E-3</v>
      </c>
      <c r="HC67" s="10">
        <f t="shared" ref="HC67:HC98" si="235">CE67*$GO67</f>
        <v>4.3499999999999997E-3</v>
      </c>
      <c r="HD67" s="10">
        <f t="shared" ref="HD67:HD98" si="236">CF67*$GO67</f>
        <v>1.218E-2</v>
      </c>
      <c r="HE67" s="10">
        <f t="shared" ref="HE67:HE98" si="237">CG67*$GO67</f>
        <v>5.2199999999999998E-3</v>
      </c>
      <c r="HF67" s="10">
        <f t="shared" ref="HF67:HF98" si="238">CH67*$GO67</f>
        <v>7.8300000000000002E-3</v>
      </c>
      <c r="HG67" s="10">
        <f t="shared" ref="HG67:HG98" si="239">CI67*$GO67</f>
        <v>3.48E-3</v>
      </c>
      <c r="HH67" s="10">
        <f t="shared" ref="HH67:HH98" si="240">CJ67*$GO67</f>
        <v>8.2649999999999998E-3</v>
      </c>
      <c r="HI67" s="19">
        <f t="shared" ref="HI67:HI98" si="241">CK67*$GO67</f>
        <v>9.9614999999999995E-2</v>
      </c>
      <c r="HJ67" s="115"/>
      <c r="HK67" s="115"/>
      <c r="HL67" s="115"/>
      <c r="HM67" s="115"/>
      <c r="HN67" s="115"/>
      <c r="HO67" s="115"/>
      <c r="HP67" s="115"/>
      <c r="HQ67" s="115"/>
      <c r="HR67" s="115"/>
      <c r="HS67" s="115"/>
      <c r="HT67" s="115"/>
      <c r="HU67" s="115"/>
      <c r="HV67" s="115"/>
      <c r="HW67" s="115"/>
      <c r="HX67" s="115"/>
      <c r="HY67" s="115"/>
      <c r="HZ67" s="115"/>
      <c r="IA67" s="115"/>
      <c r="IB67" s="115"/>
      <c r="IC67" s="22">
        <f t="shared" si="162"/>
        <v>8.7000000000000001E-4</v>
      </c>
      <c r="ID67" s="22"/>
      <c r="IE67" s="24">
        <f t="shared" si="80"/>
        <v>7.2652506533451361E-10</v>
      </c>
      <c r="IF67" s="24">
        <f t="shared" si="81"/>
        <v>8.7565389453475587E-9</v>
      </c>
    </row>
    <row r="68" spans="1:240" x14ac:dyDescent="0.25">
      <c r="A68" s="163">
        <v>66</v>
      </c>
      <c r="B68" s="43"/>
      <c r="C68" s="43" t="s">
        <v>281</v>
      </c>
      <c r="D68" s="43" t="s">
        <v>202</v>
      </c>
      <c r="E68" s="82">
        <v>521</v>
      </c>
      <c r="F68" s="53" t="s">
        <v>100</v>
      </c>
      <c r="G68" s="17">
        <v>33</v>
      </c>
      <c r="H68" s="12">
        <v>30</v>
      </c>
      <c r="I68" s="12">
        <v>31</v>
      </c>
      <c r="J68" s="12">
        <v>27</v>
      </c>
      <c r="K68" s="12">
        <v>26</v>
      </c>
      <c r="L68" s="12">
        <v>25</v>
      </c>
      <c r="M68" s="12">
        <v>27</v>
      </c>
      <c r="N68" s="12">
        <v>22</v>
      </c>
      <c r="O68" s="12">
        <v>22</v>
      </c>
      <c r="P68" s="11">
        <v>20</v>
      </c>
      <c r="Q68" s="12">
        <v>15</v>
      </c>
      <c r="R68" s="12">
        <v>17</v>
      </c>
      <c r="S68" s="12">
        <v>13</v>
      </c>
      <c r="T68" s="8">
        <v>12</v>
      </c>
      <c r="U68" s="8">
        <v>14</v>
      </c>
      <c r="V68" s="98">
        <v>15</v>
      </c>
      <c r="W68" s="98">
        <v>25</v>
      </c>
      <c r="X68" s="98">
        <v>22</v>
      </c>
      <c r="Y68" s="98">
        <v>25</v>
      </c>
      <c r="Z68" s="97">
        <v>24</v>
      </c>
      <c r="AA68" s="65"/>
      <c r="AB68" s="72">
        <f t="shared" si="163"/>
        <v>-3</v>
      </c>
      <c r="AC68" s="11">
        <f t="shared" si="164"/>
        <v>1</v>
      </c>
      <c r="AD68" s="11">
        <f t="shared" si="165"/>
        <v>-4</v>
      </c>
      <c r="AE68" s="11">
        <f t="shared" si="166"/>
        <v>-1</v>
      </c>
      <c r="AF68" s="11">
        <f t="shared" si="167"/>
        <v>-1</v>
      </c>
      <c r="AG68" s="11">
        <f t="shared" si="168"/>
        <v>2</v>
      </c>
      <c r="AH68" s="11">
        <f t="shared" si="169"/>
        <v>-5</v>
      </c>
      <c r="AI68" s="11">
        <f t="shared" si="170"/>
        <v>0</v>
      </c>
      <c r="AJ68" s="11">
        <f t="shared" si="171"/>
        <v>-2</v>
      </c>
      <c r="AK68" s="11">
        <f t="shared" si="172"/>
        <v>-5</v>
      </c>
      <c r="AL68" s="11">
        <f t="shared" si="173"/>
        <v>2</v>
      </c>
      <c r="AM68" s="11">
        <f t="shared" si="174"/>
        <v>-4</v>
      </c>
      <c r="AN68" s="11">
        <f t="shared" si="175"/>
        <v>-1</v>
      </c>
      <c r="AO68" s="11">
        <f t="shared" si="176"/>
        <v>2</v>
      </c>
      <c r="AP68" s="11">
        <f t="shared" si="177"/>
        <v>1</v>
      </c>
      <c r="AQ68" s="11">
        <f t="shared" si="178"/>
        <v>10</v>
      </c>
      <c r="AR68" s="11">
        <f t="shared" si="179"/>
        <v>-3</v>
      </c>
      <c r="AS68" s="11">
        <f t="shared" si="180"/>
        <v>3</v>
      </c>
      <c r="AT68" s="11">
        <f t="shared" si="181"/>
        <v>-1</v>
      </c>
      <c r="AU68" s="78">
        <f t="shared" si="182"/>
        <v>-9</v>
      </c>
      <c r="AV68" s="65"/>
      <c r="AW68" s="17">
        <v>3</v>
      </c>
      <c r="AX68" s="12">
        <v>1</v>
      </c>
      <c r="AY68" s="12">
        <v>5</v>
      </c>
      <c r="AZ68" s="12">
        <v>3</v>
      </c>
      <c r="BA68" s="12">
        <v>3</v>
      </c>
      <c r="BB68" s="12">
        <v>1</v>
      </c>
      <c r="BC68" s="12">
        <v>3</v>
      </c>
      <c r="BD68" s="12">
        <v>1</v>
      </c>
      <c r="BE68" s="12">
        <v>0</v>
      </c>
      <c r="BF68" s="11">
        <v>7</v>
      </c>
      <c r="BG68" s="12">
        <v>0</v>
      </c>
      <c r="BH68" s="12">
        <v>3</v>
      </c>
      <c r="BI68" s="12">
        <v>1</v>
      </c>
      <c r="BJ68" s="12">
        <v>0</v>
      </c>
      <c r="BK68" s="12">
        <v>0</v>
      </c>
      <c r="BL68" s="12">
        <v>0</v>
      </c>
      <c r="BM68" s="12"/>
      <c r="BN68" s="12">
        <v>2</v>
      </c>
      <c r="BO68" s="23">
        <v>1</v>
      </c>
      <c r="BP68" s="27">
        <f t="shared" si="183"/>
        <v>34</v>
      </c>
      <c r="BQ68" s="27"/>
      <c r="BR68" s="5">
        <f t="shared" si="184"/>
        <v>0</v>
      </c>
      <c r="BS68" s="5">
        <f t="shared" si="185"/>
        <v>2</v>
      </c>
      <c r="BT68" s="5">
        <f t="shared" si="186"/>
        <v>1</v>
      </c>
      <c r="BU68" s="5">
        <f t="shared" si="187"/>
        <v>2</v>
      </c>
      <c r="BV68" s="5">
        <f t="shared" si="188"/>
        <v>2</v>
      </c>
      <c r="BW68" s="5">
        <f t="shared" si="189"/>
        <v>3</v>
      </c>
      <c r="BX68" s="5">
        <f t="shared" si="190"/>
        <v>-2</v>
      </c>
      <c r="BY68" s="5">
        <f t="shared" si="191"/>
        <v>1</v>
      </c>
      <c r="BZ68" s="5">
        <f t="shared" si="192"/>
        <v>-2</v>
      </c>
      <c r="CA68" s="5">
        <f t="shared" si="193"/>
        <v>2</v>
      </c>
      <c r="CB68" s="5">
        <f t="shared" si="194"/>
        <v>2</v>
      </c>
      <c r="CC68" s="5">
        <f t="shared" si="195"/>
        <v>-1</v>
      </c>
      <c r="CD68" s="5">
        <f t="shared" si="196"/>
        <v>0</v>
      </c>
      <c r="CE68" s="5">
        <f t="shared" si="197"/>
        <v>2</v>
      </c>
      <c r="CF68" s="5">
        <f t="shared" si="198"/>
        <v>1</v>
      </c>
      <c r="CG68" s="5">
        <f t="shared" si="199"/>
        <v>10</v>
      </c>
      <c r="CH68" s="5">
        <f t="shared" si="200"/>
        <v>-3</v>
      </c>
      <c r="CI68" s="5">
        <f t="shared" si="201"/>
        <v>5</v>
      </c>
      <c r="CJ68" s="5">
        <f t="shared" si="202"/>
        <v>0</v>
      </c>
      <c r="CK68" s="19">
        <f t="shared" si="203"/>
        <v>25</v>
      </c>
      <c r="CL68" s="19"/>
      <c r="CM68" s="5"/>
      <c r="CN68" s="5">
        <f t="shared" si="204"/>
        <v>2</v>
      </c>
      <c r="CO68" s="5">
        <f t="shared" si="205"/>
        <v>-1</v>
      </c>
      <c r="CP68" s="5">
        <f t="shared" si="206"/>
        <v>1</v>
      </c>
      <c r="CQ68" s="5">
        <f t="shared" si="207"/>
        <v>0</v>
      </c>
      <c r="CR68" s="5">
        <f t="shared" si="208"/>
        <v>1</v>
      </c>
      <c r="CS68" s="5">
        <f t="shared" si="209"/>
        <v>-5</v>
      </c>
      <c r="CT68" s="5">
        <f t="shared" si="210"/>
        <v>3</v>
      </c>
      <c r="CU68" s="5">
        <f t="shared" si="211"/>
        <v>-3</v>
      </c>
      <c r="CV68" s="5">
        <f t="shared" si="212"/>
        <v>4</v>
      </c>
      <c r="CW68" s="5">
        <f t="shared" si="213"/>
        <v>0</v>
      </c>
      <c r="CX68" s="5">
        <f t="shared" si="214"/>
        <v>-3</v>
      </c>
      <c r="CY68" s="5">
        <f t="shared" si="215"/>
        <v>1</v>
      </c>
      <c r="CZ68" s="5">
        <f t="shared" si="216"/>
        <v>2</v>
      </c>
      <c r="DA68" s="5">
        <f t="shared" si="217"/>
        <v>-1</v>
      </c>
      <c r="DB68" s="5">
        <f t="shared" si="218"/>
        <v>9</v>
      </c>
      <c r="DC68" s="5">
        <f t="shared" si="219"/>
        <v>-13</v>
      </c>
      <c r="DD68" s="5">
        <f t="shared" si="220"/>
        <v>8</v>
      </c>
      <c r="DE68" s="5">
        <f t="shared" si="221"/>
        <v>-5</v>
      </c>
      <c r="DF68" s="19"/>
      <c r="DG68" s="19"/>
      <c r="DH68" s="19"/>
      <c r="DI68" s="77"/>
      <c r="DJ68" s="121" t="e">
        <v>#DIV/0!</v>
      </c>
      <c r="DK68" s="121">
        <v>-0.5</v>
      </c>
      <c r="DL68" s="121">
        <v>1</v>
      </c>
      <c r="DM68" s="121">
        <v>0</v>
      </c>
      <c r="DN68" s="121">
        <v>0.5</v>
      </c>
      <c r="DO68" s="121">
        <v>-1.6666666666666667</v>
      </c>
      <c r="DP68" s="121">
        <v>-1.5</v>
      </c>
      <c r="DQ68" s="121">
        <v>-3</v>
      </c>
      <c r="DR68" s="121">
        <v>-2</v>
      </c>
      <c r="DS68" s="121">
        <v>0</v>
      </c>
      <c r="DT68" s="121">
        <v>-1.5</v>
      </c>
      <c r="DU68" s="121">
        <v>-1</v>
      </c>
      <c r="DV68" s="121" t="e">
        <v>#DIV/0!</v>
      </c>
      <c r="DW68" s="121">
        <v>-0.5</v>
      </c>
      <c r="DX68" s="121">
        <v>9</v>
      </c>
      <c r="DY68" s="121">
        <v>-1.3</v>
      </c>
      <c r="DZ68" s="121">
        <v>-2.6666666666666665</v>
      </c>
      <c r="EA68" s="121"/>
      <c r="EB68" s="24"/>
      <c r="EC68" s="65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  <c r="EO68" s="77"/>
      <c r="EP68" s="77"/>
      <c r="EQ68" s="77"/>
      <c r="ER68" s="77"/>
      <c r="ES68" s="77"/>
      <c r="ET68" s="77"/>
      <c r="EU68" s="77"/>
      <c r="EV68" s="77"/>
      <c r="EW68" s="24"/>
      <c r="EX68" s="27"/>
      <c r="EY68" s="77"/>
      <c r="EZ68" s="77"/>
      <c r="FA68" s="77"/>
      <c r="FB68" s="77"/>
      <c r="FC68" s="77"/>
      <c r="FD68" s="77"/>
      <c r="FE68" s="77"/>
      <c r="FF68" s="77"/>
      <c r="FG68" s="77"/>
      <c r="FH68" s="77"/>
      <c r="FI68" s="77"/>
      <c r="FJ68" s="77"/>
      <c r="FK68" s="77"/>
      <c r="FL68" s="77"/>
      <c r="FM68" s="77"/>
      <c r="FN68" s="77"/>
      <c r="FO68" s="77"/>
      <c r="FP68" s="77"/>
      <c r="FQ68" s="77"/>
      <c r="FR68" s="24"/>
      <c r="FS68" s="24"/>
      <c r="FT68" s="24"/>
      <c r="FU68" s="77"/>
      <c r="FV68" s="77"/>
      <c r="FW68" s="77"/>
      <c r="FX68" s="77"/>
      <c r="FY68" s="77"/>
      <c r="FZ68" s="77"/>
      <c r="GA68" s="77"/>
      <c r="GB68" s="77"/>
      <c r="GC68" s="77"/>
      <c r="GD68" s="77"/>
      <c r="GE68" s="77"/>
      <c r="GF68" s="77"/>
      <c r="GG68" s="77"/>
      <c r="GH68" s="77"/>
      <c r="GI68" s="77"/>
      <c r="GJ68" s="77"/>
      <c r="GK68" s="77"/>
      <c r="GL68" s="77"/>
      <c r="GM68" s="77"/>
      <c r="GN68" s="24"/>
      <c r="GO68" s="24">
        <v>6.2640000000000001E-2</v>
      </c>
      <c r="GP68" s="10">
        <f t="shared" si="222"/>
        <v>0</v>
      </c>
      <c r="GQ68" s="10">
        <f t="shared" si="223"/>
        <v>0.12528</v>
      </c>
      <c r="GR68" s="10">
        <f t="shared" si="224"/>
        <v>6.2640000000000001E-2</v>
      </c>
      <c r="GS68" s="10">
        <f t="shared" si="225"/>
        <v>0.12528</v>
      </c>
      <c r="GT68" s="10">
        <f t="shared" si="226"/>
        <v>0.12528</v>
      </c>
      <c r="GU68" s="10">
        <f t="shared" si="227"/>
        <v>0.18792</v>
      </c>
      <c r="GV68" s="10">
        <f t="shared" si="228"/>
        <v>-0.12528</v>
      </c>
      <c r="GW68" s="10">
        <f t="shared" si="229"/>
        <v>6.2640000000000001E-2</v>
      </c>
      <c r="GX68" s="10">
        <f t="shared" si="230"/>
        <v>-0.12528</v>
      </c>
      <c r="GY68" s="10">
        <f t="shared" si="231"/>
        <v>0.12528</v>
      </c>
      <c r="GZ68" s="10">
        <f t="shared" si="232"/>
        <v>0.12528</v>
      </c>
      <c r="HA68" s="10">
        <f t="shared" si="233"/>
        <v>-6.2640000000000001E-2</v>
      </c>
      <c r="HB68" s="10">
        <f t="shared" si="234"/>
        <v>0</v>
      </c>
      <c r="HC68" s="10">
        <f t="shared" si="235"/>
        <v>0.12528</v>
      </c>
      <c r="HD68" s="10">
        <f t="shared" si="236"/>
        <v>6.2640000000000001E-2</v>
      </c>
      <c r="HE68" s="10">
        <f t="shared" si="237"/>
        <v>0.62640000000000007</v>
      </c>
      <c r="HF68" s="10">
        <f t="shared" si="238"/>
        <v>-0.18792</v>
      </c>
      <c r="HG68" s="10">
        <f t="shared" si="239"/>
        <v>0.31320000000000003</v>
      </c>
      <c r="HH68" s="10">
        <f t="shared" si="240"/>
        <v>0</v>
      </c>
      <c r="HI68" s="19">
        <f t="shared" si="241"/>
        <v>1.5660000000000001</v>
      </c>
      <c r="HJ68" s="115"/>
      <c r="HK68" s="115"/>
      <c r="HL68" s="115"/>
      <c r="HM68" s="115"/>
      <c r="HN68" s="115"/>
      <c r="HO68" s="115"/>
      <c r="HP68" s="115"/>
      <c r="HQ68" s="115"/>
      <c r="HR68" s="115"/>
      <c r="HS68" s="115"/>
      <c r="HT68" s="115"/>
      <c r="HU68" s="115"/>
      <c r="HV68" s="115"/>
      <c r="HW68" s="115"/>
      <c r="HX68" s="115"/>
      <c r="HY68" s="115"/>
      <c r="HZ68" s="115"/>
      <c r="IA68" s="115"/>
      <c r="IB68" s="115"/>
      <c r="IC68" s="22">
        <f t="shared" si="162"/>
        <v>6.2640000000000001E-2</v>
      </c>
      <c r="ID68" s="22"/>
      <c r="IE68" s="24">
        <f t="shared" ref="IE68:IE131" si="242">HH68/IF$221</f>
        <v>0</v>
      </c>
      <c r="IF68" s="24">
        <f t="shared" ref="IF68:IF131" si="243">HI68/IF$221</f>
        <v>1.3765738080022363E-7</v>
      </c>
    </row>
    <row r="69" spans="1:240" x14ac:dyDescent="0.25">
      <c r="A69" s="163">
        <v>67</v>
      </c>
      <c r="B69" s="43"/>
      <c r="C69" s="43" t="s">
        <v>281</v>
      </c>
      <c r="D69" s="43" t="s">
        <v>188</v>
      </c>
      <c r="E69" s="82">
        <v>419</v>
      </c>
      <c r="F69" s="53" t="s">
        <v>87</v>
      </c>
      <c r="G69" s="17">
        <v>208</v>
      </c>
      <c r="H69" s="12">
        <v>222</v>
      </c>
      <c r="I69" s="12">
        <v>220</v>
      </c>
      <c r="J69" s="12">
        <v>232</v>
      </c>
      <c r="K69" s="12">
        <v>217</v>
      </c>
      <c r="L69" s="12">
        <v>227</v>
      </c>
      <c r="M69" s="12">
        <v>234</v>
      </c>
      <c r="N69" s="12">
        <v>244</v>
      </c>
      <c r="O69" s="12">
        <v>232</v>
      </c>
      <c r="P69" s="11">
        <v>222</v>
      </c>
      <c r="Q69" s="11">
        <v>232</v>
      </c>
      <c r="R69" s="12">
        <v>246</v>
      </c>
      <c r="S69" s="11">
        <v>278</v>
      </c>
      <c r="T69" s="11">
        <v>276</v>
      </c>
      <c r="U69" s="11">
        <v>257</v>
      </c>
      <c r="V69" s="98">
        <v>239</v>
      </c>
      <c r="W69" s="98">
        <v>241</v>
      </c>
      <c r="X69" s="98">
        <v>268</v>
      </c>
      <c r="Y69" s="98">
        <v>265</v>
      </c>
      <c r="Z69" s="98">
        <v>269</v>
      </c>
      <c r="AA69" s="65"/>
      <c r="AB69" s="72">
        <f t="shared" si="163"/>
        <v>14</v>
      </c>
      <c r="AC69" s="11">
        <f t="shared" si="164"/>
        <v>-2</v>
      </c>
      <c r="AD69" s="11">
        <f t="shared" si="165"/>
        <v>12</v>
      </c>
      <c r="AE69" s="11">
        <f t="shared" si="166"/>
        <v>-15</v>
      </c>
      <c r="AF69" s="11">
        <f t="shared" si="167"/>
        <v>10</v>
      </c>
      <c r="AG69" s="11">
        <f t="shared" si="168"/>
        <v>7</v>
      </c>
      <c r="AH69" s="11">
        <f t="shared" si="169"/>
        <v>10</v>
      </c>
      <c r="AI69" s="11">
        <f t="shared" si="170"/>
        <v>-12</v>
      </c>
      <c r="AJ69" s="11">
        <f t="shared" si="171"/>
        <v>-10</v>
      </c>
      <c r="AK69" s="11">
        <f t="shared" si="172"/>
        <v>10</v>
      </c>
      <c r="AL69" s="11">
        <f t="shared" si="173"/>
        <v>14</v>
      </c>
      <c r="AM69" s="11">
        <f t="shared" si="174"/>
        <v>32</v>
      </c>
      <c r="AN69" s="11">
        <f t="shared" si="175"/>
        <v>-2</v>
      </c>
      <c r="AO69" s="11">
        <f t="shared" si="176"/>
        <v>-19</v>
      </c>
      <c r="AP69" s="11">
        <f t="shared" si="177"/>
        <v>-18</v>
      </c>
      <c r="AQ69" s="11">
        <f t="shared" si="178"/>
        <v>2</v>
      </c>
      <c r="AR69" s="11">
        <f t="shared" si="179"/>
        <v>27</v>
      </c>
      <c r="AS69" s="11">
        <f t="shared" si="180"/>
        <v>-3</v>
      </c>
      <c r="AT69" s="11">
        <f t="shared" si="181"/>
        <v>4</v>
      </c>
      <c r="AU69" s="78">
        <f t="shared" si="182"/>
        <v>61</v>
      </c>
      <c r="AV69" s="65"/>
      <c r="AW69" s="17">
        <v>17</v>
      </c>
      <c r="AX69" s="12">
        <v>17</v>
      </c>
      <c r="AY69" s="12">
        <v>23</v>
      </c>
      <c r="AZ69" s="12">
        <v>32</v>
      </c>
      <c r="BA69" s="12">
        <v>17</v>
      </c>
      <c r="BB69" s="12">
        <v>15</v>
      </c>
      <c r="BC69" s="12">
        <v>18</v>
      </c>
      <c r="BD69" s="12">
        <v>14</v>
      </c>
      <c r="BE69" s="12">
        <v>17</v>
      </c>
      <c r="BF69" s="11">
        <v>13</v>
      </c>
      <c r="BG69" s="11">
        <v>15</v>
      </c>
      <c r="BH69" s="11">
        <v>28</v>
      </c>
      <c r="BI69" s="11">
        <v>17</v>
      </c>
      <c r="BJ69" s="11">
        <v>20</v>
      </c>
      <c r="BK69" s="11">
        <v>16</v>
      </c>
      <c r="BL69" s="11">
        <v>10</v>
      </c>
      <c r="BM69" s="11">
        <v>7</v>
      </c>
      <c r="BN69" s="11">
        <v>10</v>
      </c>
      <c r="BO69" s="8">
        <v>8.5</v>
      </c>
      <c r="BP69" s="27">
        <f t="shared" si="183"/>
        <v>314.5</v>
      </c>
      <c r="BQ69" s="27"/>
      <c r="BR69" s="5">
        <f t="shared" si="184"/>
        <v>31</v>
      </c>
      <c r="BS69" s="5">
        <f t="shared" si="185"/>
        <v>15</v>
      </c>
      <c r="BT69" s="5">
        <f t="shared" si="186"/>
        <v>35</v>
      </c>
      <c r="BU69" s="5">
        <f t="shared" si="187"/>
        <v>17</v>
      </c>
      <c r="BV69" s="5">
        <f t="shared" si="188"/>
        <v>27</v>
      </c>
      <c r="BW69" s="5">
        <f t="shared" si="189"/>
        <v>22</v>
      </c>
      <c r="BX69" s="5">
        <f t="shared" si="190"/>
        <v>28</v>
      </c>
      <c r="BY69" s="5">
        <f t="shared" si="191"/>
        <v>2</v>
      </c>
      <c r="BZ69" s="5">
        <f t="shared" si="192"/>
        <v>7</v>
      </c>
      <c r="CA69" s="5">
        <f t="shared" si="193"/>
        <v>23</v>
      </c>
      <c r="CB69" s="5">
        <f t="shared" si="194"/>
        <v>29</v>
      </c>
      <c r="CC69" s="5">
        <f t="shared" si="195"/>
        <v>60</v>
      </c>
      <c r="CD69" s="5">
        <f t="shared" si="196"/>
        <v>15</v>
      </c>
      <c r="CE69" s="5">
        <f t="shared" si="197"/>
        <v>1</v>
      </c>
      <c r="CF69" s="5">
        <f t="shared" si="198"/>
        <v>-2</v>
      </c>
      <c r="CG69" s="5">
        <f t="shared" si="199"/>
        <v>12</v>
      </c>
      <c r="CH69" s="5">
        <f t="shared" si="200"/>
        <v>34</v>
      </c>
      <c r="CI69" s="5">
        <f t="shared" si="201"/>
        <v>7</v>
      </c>
      <c r="CJ69" s="5">
        <f t="shared" si="202"/>
        <v>12.5</v>
      </c>
      <c r="CK69" s="19">
        <f t="shared" si="203"/>
        <v>375.5</v>
      </c>
      <c r="CL69" s="19"/>
      <c r="CM69" s="5"/>
      <c r="CN69" s="5">
        <f t="shared" si="204"/>
        <v>-16</v>
      </c>
      <c r="CO69" s="5">
        <f t="shared" si="205"/>
        <v>20</v>
      </c>
      <c r="CP69" s="5">
        <f t="shared" si="206"/>
        <v>-18</v>
      </c>
      <c r="CQ69" s="5">
        <f t="shared" si="207"/>
        <v>10</v>
      </c>
      <c r="CR69" s="5">
        <f t="shared" si="208"/>
        <v>-5</v>
      </c>
      <c r="CS69" s="5">
        <f t="shared" si="209"/>
        <v>6</v>
      </c>
      <c r="CT69" s="5">
        <f t="shared" si="210"/>
        <v>-26</v>
      </c>
      <c r="CU69" s="5">
        <f t="shared" si="211"/>
        <v>5</v>
      </c>
      <c r="CV69" s="5">
        <f t="shared" si="212"/>
        <v>16</v>
      </c>
      <c r="CW69" s="5">
        <f t="shared" si="213"/>
        <v>6</v>
      </c>
      <c r="CX69" s="5">
        <f t="shared" si="214"/>
        <v>31</v>
      </c>
      <c r="CY69" s="5">
        <f t="shared" si="215"/>
        <v>-45</v>
      </c>
      <c r="CZ69" s="5">
        <f t="shared" si="216"/>
        <v>-14</v>
      </c>
      <c r="DA69" s="5">
        <f t="shared" si="217"/>
        <v>-3</v>
      </c>
      <c r="DB69" s="5">
        <f t="shared" si="218"/>
        <v>14</v>
      </c>
      <c r="DC69" s="5">
        <f t="shared" si="219"/>
        <v>22</v>
      </c>
      <c r="DD69" s="5">
        <f t="shared" si="220"/>
        <v>-27</v>
      </c>
      <c r="DE69" s="5">
        <f t="shared" si="221"/>
        <v>5.5</v>
      </c>
      <c r="DF69" s="19"/>
      <c r="DG69" s="19"/>
      <c r="DH69" s="19"/>
      <c r="DI69" s="77"/>
      <c r="DJ69" s="121">
        <v>-0.5161290322580645</v>
      </c>
      <c r="DK69" s="121">
        <v>1.3333333333333333</v>
      </c>
      <c r="DL69" s="121">
        <v>-0.51428571428571423</v>
      </c>
      <c r="DM69" s="121">
        <v>0.58823529411764708</v>
      </c>
      <c r="DN69" s="121">
        <v>-0.18518518518518517</v>
      </c>
      <c r="DO69" s="121">
        <v>0.27272727272727271</v>
      </c>
      <c r="DP69" s="121">
        <v>-0.9285714285714286</v>
      </c>
      <c r="DQ69" s="121">
        <v>2.5</v>
      </c>
      <c r="DR69" s="121">
        <v>2.2857142857142856</v>
      </c>
      <c r="DS69" s="121">
        <v>0.2608695652173913</v>
      </c>
      <c r="DT69" s="121">
        <v>1.0689655172413792</v>
      </c>
      <c r="DU69" s="121">
        <v>-0.75</v>
      </c>
      <c r="DV69" s="121">
        <v>-0.93333333333333335</v>
      </c>
      <c r="DW69" s="121">
        <v>-3</v>
      </c>
      <c r="DX69" s="121">
        <v>-7</v>
      </c>
      <c r="DY69" s="121">
        <v>1.8333333333333333</v>
      </c>
      <c r="DZ69" s="121">
        <v>-0.79411764705882348</v>
      </c>
      <c r="EA69" s="121"/>
      <c r="EB69" s="24"/>
      <c r="EC69" s="65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  <c r="EO69" s="77"/>
      <c r="EP69" s="77"/>
      <c r="EQ69" s="77"/>
      <c r="ER69" s="77"/>
      <c r="ES69" s="77"/>
      <c r="ET69" s="77"/>
      <c r="EU69" s="77"/>
      <c r="EV69" s="77"/>
      <c r="EW69" s="24"/>
      <c r="EX69" s="27"/>
      <c r="EY69" s="77"/>
      <c r="EZ69" s="77"/>
      <c r="FA69" s="77"/>
      <c r="FB69" s="77"/>
      <c r="FC69" s="77"/>
      <c r="FD69" s="77"/>
      <c r="FE69" s="77"/>
      <c r="FF69" s="77"/>
      <c r="FG69" s="77"/>
      <c r="FH69" s="77"/>
      <c r="FI69" s="77"/>
      <c r="FJ69" s="77"/>
      <c r="FK69" s="77"/>
      <c r="FL69" s="77"/>
      <c r="FM69" s="77"/>
      <c r="FN69" s="77"/>
      <c r="FO69" s="77"/>
      <c r="FP69" s="77"/>
      <c r="FQ69" s="77"/>
      <c r="FR69" s="24"/>
      <c r="FS69" s="24"/>
      <c r="FT69" s="24"/>
      <c r="FU69" s="77"/>
      <c r="FV69" s="77"/>
      <c r="FW69" s="77"/>
      <c r="FX69" s="77"/>
      <c r="FY69" s="77"/>
      <c r="FZ69" s="77"/>
      <c r="GA69" s="77"/>
      <c r="GB69" s="77"/>
      <c r="GC69" s="77"/>
      <c r="GD69" s="77"/>
      <c r="GE69" s="77"/>
      <c r="GF69" s="77"/>
      <c r="GG69" s="77"/>
      <c r="GH69" s="77"/>
      <c r="GI69" s="77"/>
      <c r="GJ69" s="77"/>
      <c r="GK69" s="77"/>
      <c r="GL69" s="77"/>
      <c r="GM69" s="77"/>
      <c r="GN69" s="24"/>
      <c r="GO69" s="24">
        <v>0</v>
      </c>
      <c r="GP69" s="10">
        <f t="shared" si="222"/>
        <v>0</v>
      </c>
      <c r="GQ69" s="10">
        <f t="shared" si="223"/>
        <v>0</v>
      </c>
      <c r="GR69" s="10">
        <f t="shared" si="224"/>
        <v>0</v>
      </c>
      <c r="GS69" s="10">
        <f t="shared" si="225"/>
        <v>0</v>
      </c>
      <c r="GT69" s="10">
        <f t="shared" si="226"/>
        <v>0</v>
      </c>
      <c r="GU69" s="10">
        <f t="shared" si="227"/>
        <v>0</v>
      </c>
      <c r="GV69" s="10">
        <f t="shared" si="228"/>
        <v>0</v>
      </c>
      <c r="GW69" s="10">
        <f t="shared" si="229"/>
        <v>0</v>
      </c>
      <c r="GX69" s="10">
        <f t="shared" si="230"/>
        <v>0</v>
      </c>
      <c r="GY69" s="10">
        <f t="shared" si="231"/>
        <v>0</v>
      </c>
      <c r="GZ69" s="10">
        <f t="shared" si="232"/>
        <v>0</v>
      </c>
      <c r="HA69" s="10">
        <f t="shared" si="233"/>
        <v>0</v>
      </c>
      <c r="HB69" s="10">
        <f t="shared" si="234"/>
        <v>0</v>
      </c>
      <c r="HC69" s="10">
        <f t="shared" si="235"/>
        <v>0</v>
      </c>
      <c r="HD69" s="10">
        <f t="shared" si="236"/>
        <v>0</v>
      </c>
      <c r="HE69" s="10">
        <f t="shared" si="237"/>
        <v>0</v>
      </c>
      <c r="HF69" s="10">
        <f t="shared" si="238"/>
        <v>0</v>
      </c>
      <c r="HG69" s="10">
        <f t="shared" si="239"/>
        <v>0</v>
      </c>
      <c r="HH69" s="10">
        <f t="shared" si="240"/>
        <v>0</v>
      </c>
      <c r="HI69" s="19">
        <f t="shared" si="241"/>
        <v>0</v>
      </c>
      <c r="HJ69" s="115"/>
      <c r="HK69" s="115"/>
      <c r="HL69" s="115"/>
      <c r="HM69" s="115"/>
      <c r="HN69" s="115"/>
      <c r="HO69" s="115"/>
      <c r="HP69" s="115"/>
      <c r="HQ69" s="115"/>
      <c r="HR69" s="115"/>
      <c r="HS69" s="115"/>
      <c r="HT69" s="115"/>
      <c r="HU69" s="115"/>
      <c r="HV69" s="115"/>
      <c r="HW69" s="115"/>
      <c r="HX69" s="115"/>
      <c r="HY69" s="115"/>
      <c r="HZ69" s="115"/>
      <c r="IA69" s="115"/>
      <c r="IB69" s="115"/>
      <c r="IC69" s="22">
        <f t="shared" si="162"/>
        <v>0</v>
      </c>
      <c r="ID69" s="22"/>
      <c r="IE69" s="24">
        <f t="shared" si="242"/>
        <v>0</v>
      </c>
      <c r="IF69" s="24">
        <f t="shared" si="243"/>
        <v>0</v>
      </c>
    </row>
    <row r="70" spans="1:240" x14ac:dyDescent="0.25">
      <c r="A70" s="163">
        <v>68</v>
      </c>
      <c r="B70" s="43"/>
      <c r="C70" s="43" t="s">
        <v>281</v>
      </c>
      <c r="D70" s="43" t="s">
        <v>188</v>
      </c>
      <c r="E70" s="82">
        <v>414</v>
      </c>
      <c r="F70" s="53" t="s">
        <v>83</v>
      </c>
      <c r="G70" s="17">
        <v>30</v>
      </c>
      <c r="H70" s="12">
        <v>29</v>
      </c>
      <c r="I70" s="12">
        <v>31</v>
      </c>
      <c r="J70" s="12">
        <v>37</v>
      </c>
      <c r="K70" s="12">
        <v>44</v>
      </c>
      <c r="L70" s="12">
        <v>36</v>
      </c>
      <c r="M70" s="12">
        <v>46</v>
      </c>
      <c r="N70" s="12">
        <v>47</v>
      </c>
      <c r="O70" s="12">
        <v>48</v>
      </c>
      <c r="P70" s="11">
        <v>50</v>
      </c>
      <c r="Q70" s="11">
        <v>55</v>
      </c>
      <c r="R70" s="12">
        <v>59</v>
      </c>
      <c r="S70" s="11">
        <v>77</v>
      </c>
      <c r="T70" s="11">
        <v>102</v>
      </c>
      <c r="U70" s="11">
        <v>103</v>
      </c>
      <c r="V70" s="98">
        <v>109</v>
      </c>
      <c r="W70" s="98">
        <v>115</v>
      </c>
      <c r="X70" s="98">
        <v>122</v>
      </c>
      <c r="Y70" s="98">
        <v>129</v>
      </c>
      <c r="Z70" s="98">
        <v>134</v>
      </c>
      <c r="AA70" s="65"/>
      <c r="AB70" s="72">
        <f t="shared" si="163"/>
        <v>-1</v>
      </c>
      <c r="AC70" s="11">
        <f t="shared" si="164"/>
        <v>2</v>
      </c>
      <c r="AD70" s="11">
        <f t="shared" si="165"/>
        <v>6</v>
      </c>
      <c r="AE70" s="11">
        <f t="shared" si="166"/>
        <v>7</v>
      </c>
      <c r="AF70" s="11">
        <f t="shared" si="167"/>
        <v>-8</v>
      </c>
      <c r="AG70" s="11">
        <f t="shared" si="168"/>
        <v>10</v>
      </c>
      <c r="AH70" s="11">
        <f t="shared" si="169"/>
        <v>1</v>
      </c>
      <c r="AI70" s="11">
        <f t="shared" si="170"/>
        <v>1</v>
      </c>
      <c r="AJ70" s="11">
        <f t="shared" si="171"/>
        <v>2</v>
      </c>
      <c r="AK70" s="11">
        <f t="shared" si="172"/>
        <v>5</v>
      </c>
      <c r="AL70" s="11">
        <f t="shared" si="173"/>
        <v>4</v>
      </c>
      <c r="AM70" s="11">
        <f t="shared" si="174"/>
        <v>18</v>
      </c>
      <c r="AN70" s="11">
        <f t="shared" si="175"/>
        <v>25</v>
      </c>
      <c r="AO70" s="11">
        <f t="shared" si="176"/>
        <v>1</v>
      </c>
      <c r="AP70" s="11">
        <f t="shared" si="177"/>
        <v>6</v>
      </c>
      <c r="AQ70" s="11">
        <f t="shared" si="178"/>
        <v>6</v>
      </c>
      <c r="AR70" s="11">
        <f t="shared" si="179"/>
        <v>7</v>
      </c>
      <c r="AS70" s="11">
        <f t="shared" si="180"/>
        <v>7</v>
      </c>
      <c r="AT70" s="11">
        <f t="shared" si="181"/>
        <v>5</v>
      </c>
      <c r="AU70" s="78">
        <f t="shared" si="182"/>
        <v>104</v>
      </c>
      <c r="AV70" s="65"/>
      <c r="AW70" s="17">
        <v>6</v>
      </c>
      <c r="AX70" s="12">
        <v>4</v>
      </c>
      <c r="AY70" s="12">
        <v>4</v>
      </c>
      <c r="AZ70" s="12">
        <v>4</v>
      </c>
      <c r="BA70" s="12">
        <v>9</v>
      </c>
      <c r="BB70" s="12">
        <v>2</v>
      </c>
      <c r="BC70" s="12">
        <v>3</v>
      </c>
      <c r="BD70" s="12">
        <v>6</v>
      </c>
      <c r="BE70" s="12">
        <v>6</v>
      </c>
      <c r="BF70" s="11">
        <v>5</v>
      </c>
      <c r="BG70" s="11">
        <v>5</v>
      </c>
      <c r="BH70" s="11">
        <v>4</v>
      </c>
      <c r="BI70" s="11">
        <v>6</v>
      </c>
      <c r="BJ70" s="11">
        <v>12</v>
      </c>
      <c r="BK70" s="11">
        <v>5</v>
      </c>
      <c r="BL70" s="11">
        <v>5</v>
      </c>
      <c r="BM70" s="11">
        <v>5</v>
      </c>
      <c r="BN70" s="11">
        <v>7</v>
      </c>
      <c r="BO70" s="8">
        <v>6</v>
      </c>
      <c r="BP70" s="27">
        <f t="shared" si="183"/>
        <v>104</v>
      </c>
      <c r="BQ70" s="27"/>
      <c r="BR70" s="5">
        <f t="shared" si="184"/>
        <v>5</v>
      </c>
      <c r="BS70" s="5">
        <f t="shared" si="185"/>
        <v>6</v>
      </c>
      <c r="BT70" s="5">
        <f t="shared" si="186"/>
        <v>10</v>
      </c>
      <c r="BU70" s="5">
        <f t="shared" si="187"/>
        <v>11</v>
      </c>
      <c r="BV70" s="5">
        <f t="shared" si="188"/>
        <v>1</v>
      </c>
      <c r="BW70" s="5">
        <f t="shared" si="189"/>
        <v>12</v>
      </c>
      <c r="BX70" s="5">
        <f t="shared" si="190"/>
        <v>4</v>
      </c>
      <c r="BY70" s="5">
        <f t="shared" si="191"/>
        <v>7</v>
      </c>
      <c r="BZ70" s="5">
        <f t="shared" si="192"/>
        <v>8</v>
      </c>
      <c r="CA70" s="5">
        <f t="shared" si="193"/>
        <v>10</v>
      </c>
      <c r="CB70" s="5">
        <f t="shared" si="194"/>
        <v>9</v>
      </c>
      <c r="CC70" s="5">
        <f t="shared" si="195"/>
        <v>22</v>
      </c>
      <c r="CD70" s="5">
        <f t="shared" si="196"/>
        <v>31</v>
      </c>
      <c r="CE70" s="5">
        <f t="shared" si="197"/>
        <v>13</v>
      </c>
      <c r="CF70" s="5">
        <f t="shared" si="198"/>
        <v>11</v>
      </c>
      <c r="CG70" s="5">
        <f t="shared" si="199"/>
        <v>11</v>
      </c>
      <c r="CH70" s="5">
        <f t="shared" si="200"/>
        <v>12</v>
      </c>
      <c r="CI70" s="5">
        <f t="shared" si="201"/>
        <v>14</v>
      </c>
      <c r="CJ70" s="5">
        <f t="shared" si="202"/>
        <v>11</v>
      </c>
      <c r="CK70" s="19">
        <f t="shared" si="203"/>
        <v>208</v>
      </c>
      <c r="CL70" s="19"/>
      <c r="CM70" s="5"/>
      <c r="CN70" s="5">
        <f t="shared" si="204"/>
        <v>1</v>
      </c>
      <c r="CO70" s="5">
        <f t="shared" si="205"/>
        <v>4</v>
      </c>
      <c r="CP70" s="5">
        <f t="shared" si="206"/>
        <v>1</v>
      </c>
      <c r="CQ70" s="5">
        <f t="shared" si="207"/>
        <v>-10</v>
      </c>
      <c r="CR70" s="5">
        <f t="shared" si="208"/>
        <v>11</v>
      </c>
      <c r="CS70" s="5">
        <f t="shared" si="209"/>
        <v>-8</v>
      </c>
      <c r="CT70" s="5">
        <f t="shared" si="210"/>
        <v>3</v>
      </c>
      <c r="CU70" s="5">
        <f t="shared" si="211"/>
        <v>1</v>
      </c>
      <c r="CV70" s="5">
        <f t="shared" si="212"/>
        <v>2</v>
      </c>
      <c r="CW70" s="5">
        <f t="shared" si="213"/>
        <v>-1</v>
      </c>
      <c r="CX70" s="5">
        <f t="shared" si="214"/>
        <v>13</v>
      </c>
      <c r="CY70" s="5">
        <f t="shared" si="215"/>
        <v>9</v>
      </c>
      <c r="CZ70" s="5">
        <f t="shared" si="216"/>
        <v>-18</v>
      </c>
      <c r="DA70" s="5">
        <f t="shared" si="217"/>
        <v>-2</v>
      </c>
      <c r="DB70" s="5">
        <f t="shared" si="218"/>
        <v>0</v>
      </c>
      <c r="DC70" s="5">
        <f t="shared" si="219"/>
        <v>1</v>
      </c>
      <c r="DD70" s="5">
        <f t="shared" si="220"/>
        <v>2</v>
      </c>
      <c r="DE70" s="5">
        <f t="shared" si="221"/>
        <v>-3</v>
      </c>
      <c r="DF70" s="19"/>
      <c r="DG70" s="19"/>
      <c r="DH70" s="19"/>
      <c r="DI70" s="77"/>
      <c r="DJ70" s="121">
        <v>0.2</v>
      </c>
      <c r="DK70" s="121">
        <v>0.66666666666666663</v>
      </c>
      <c r="DL70" s="121">
        <v>0.1</v>
      </c>
      <c r="DM70" s="121">
        <v>-0.90909090909090906</v>
      </c>
      <c r="DN70" s="121">
        <v>11</v>
      </c>
      <c r="DO70" s="121">
        <v>-0.66666666666666663</v>
      </c>
      <c r="DP70" s="121">
        <v>0.75</v>
      </c>
      <c r="DQ70" s="121">
        <v>0.14285714285714285</v>
      </c>
      <c r="DR70" s="121">
        <v>0.25</v>
      </c>
      <c r="DS70" s="121">
        <v>-0.1</v>
      </c>
      <c r="DT70" s="121">
        <v>1.4444444444444444</v>
      </c>
      <c r="DU70" s="121">
        <v>0.40909090909090912</v>
      </c>
      <c r="DV70" s="121">
        <v>-0.58064516129032262</v>
      </c>
      <c r="DW70" s="121">
        <v>-0.15384615384615385</v>
      </c>
      <c r="DX70" s="121">
        <v>0</v>
      </c>
      <c r="DY70" s="121">
        <v>9.0909090909090912E-2</v>
      </c>
      <c r="DZ70" s="121">
        <v>0.16666666666666666</v>
      </c>
      <c r="EA70" s="121"/>
      <c r="EB70" s="24"/>
      <c r="EC70" s="65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  <c r="EO70" s="77"/>
      <c r="EP70" s="77"/>
      <c r="EQ70" s="77"/>
      <c r="ER70" s="77"/>
      <c r="ES70" s="77"/>
      <c r="ET70" s="77"/>
      <c r="EU70" s="77"/>
      <c r="EV70" s="77"/>
      <c r="EW70" s="24"/>
      <c r="EX70" s="27"/>
      <c r="EY70" s="77"/>
      <c r="EZ70" s="77"/>
      <c r="FA70" s="77"/>
      <c r="FB70" s="77"/>
      <c r="FC70" s="77"/>
      <c r="FD70" s="77"/>
      <c r="FE70" s="77"/>
      <c r="FF70" s="77"/>
      <c r="FG70" s="77"/>
      <c r="FH70" s="77"/>
      <c r="FI70" s="77"/>
      <c r="FJ70" s="77"/>
      <c r="FK70" s="77"/>
      <c r="FL70" s="77"/>
      <c r="FM70" s="77"/>
      <c r="FN70" s="77"/>
      <c r="FO70" s="77"/>
      <c r="FP70" s="77"/>
      <c r="FQ70" s="77"/>
      <c r="FR70" s="24"/>
      <c r="FS70" s="24"/>
      <c r="FT70" s="24"/>
      <c r="FU70" s="77"/>
      <c r="FV70" s="77"/>
      <c r="FW70" s="77"/>
      <c r="FX70" s="77"/>
      <c r="FY70" s="77"/>
      <c r="FZ70" s="77"/>
      <c r="GA70" s="77"/>
      <c r="GB70" s="77"/>
      <c r="GC70" s="77"/>
      <c r="GD70" s="77"/>
      <c r="GE70" s="77"/>
      <c r="GF70" s="77"/>
      <c r="GG70" s="77"/>
      <c r="GH70" s="77"/>
      <c r="GI70" s="77"/>
      <c r="GJ70" s="77"/>
      <c r="GK70" s="77"/>
      <c r="GL70" s="77"/>
      <c r="GM70" s="77"/>
      <c r="GN70" s="24"/>
      <c r="GO70" s="24">
        <v>8.7000000000000001E-4</v>
      </c>
      <c r="GP70" s="10">
        <f t="shared" si="222"/>
        <v>4.3499999999999997E-3</v>
      </c>
      <c r="GQ70" s="10">
        <f t="shared" si="223"/>
        <v>5.2199999999999998E-3</v>
      </c>
      <c r="GR70" s="10">
        <f t="shared" si="224"/>
        <v>8.6999999999999994E-3</v>
      </c>
      <c r="GS70" s="10">
        <f t="shared" si="225"/>
        <v>9.5700000000000004E-3</v>
      </c>
      <c r="GT70" s="10">
        <f t="shared" si="226"/>
        <v>8.7000000000000001E-4</v>
      </c>
      <c r="GU70" s="10">
        <f t="shared" si="227"/>
        <v>1.044E-2</v>
      </c>
      <c r="GV70" s="10">
        <f t="shared" si="228"/>
        <v>3.48E-3</v>
      </c>
      <c r="GW70" s="10">
        <f t="shared" si="229"/>
        <v>6.0899999999999999E-3</v>
      </c>
      <c r="GX70" s="10">
        <f t="shared" si="230"/>
        <v>6.96E-3</v>
      </c>
      <c r="GY70" s="10">
        <f t="shared" si="231"/>
        <v>8.6999999999999994E-3</v>
      </c>
      <c r="GZ70" s="10">
        <f t="shared" si="232"/>
        <v>7.8300000000000002E-3</v>
      </c>
      <c r="HA70" s="10">
        <f t="shared" si="233"/>
        <v>1.9140000000000001E-2</v>
      </c>
      <c r="HB70" s="10">
        <f t="shared" si="234"/>
        <v>2.6970000000000001E-2</v>
      </c>
      <c r="HC70" s="10">
        <f t="shared" si="235"/>
        <v>1.1310000000000001E-2</v>
      </c>
      <c r="HD70" s="10">
        <f t="shared" si="236"/>
        <v>9.5700000000000004E-3</v>
      </c>
      <c r="HE70" s="10">
        <f t="shared" si="237"/>
        <v>9.5700000000000004E-3</v>
      </c>
      <c r="HF70" s="10">
        <f t="shared" si="238"/>
        <v>1.044E-2</v>
      </c>
      <c r="HG70" s="10">
        <f t="shared" si="239"/>
        <v>1.218E-2</v>
      </c>
      <c r="HH70" s="10">
        <f t="shared" si="240"/>
        <v>9.5700000000000004E-3</v>
      </c>
      <c r="HI70" s="19">
        <f t="shared" si="241"/>
        <v>0.18096000000000001</v>
      </c>
      <c r="HJ70" s="115"/>
      <c r="HK70" s="115"/>
      <c r="HL70" s="115"/>
      <c r="HM70" s="115"/>
      <c r="HN70" s="115"/>
      <c r="HO70" s="115"/>
      <c r="HP70" s="115"/>
      <c r="HQ70" s="115"/>
      <c r="HR70" s="115"/>
      <c r="HS70" s="115"/>
      <c r="HT70" s="115"/>
      <c r="HU70" s="115"/>
      <c r="HV70" s="115"/>
      <c r="HW70" s="115"/>
      <c r="HX70" s="115"/>
      <c r="HY70" s="115"/>
      <c r="HZ70" s="115"/>
      <c r="IA70" s="115"/>
      <c r="IB70" s="115"/>
      <c r="IC70" s="22">
        <f t="shared" si="162"/>
        <v>8.7000000000000001E-4</v>
      </c>
      <c r="ID70" s="22"/>
      <c r="IE70" s="24">
        <f t="shared" si="242"/>
        <v>8.4123954933470002E-10</v>
      </c>
      <c r="IF70" s="24">
        <f t="shared" si="243"/>
        <v>1.5907075114692508E-8</v>
      </c>
    </row>
    <row r="71" spans="1:240" x14ac:dyDescent="0.25">
      <c r="A71" s="163">
        <v>69</v>
      </c>
      <c r="B71" s="43"/>
      <c r="C71" s="43" t="s">
        <v>283</v>
      </c>
      <c r="D71" s="43" t="s">
        <v>183</v>
      </c>
      <c r="E71" s="82">
        <v>115</v>
      </c>
      <c r="F71" s="52" t="s">
        <v>106</v>
      </c>
      <c r="G71" s="17">
        <v>1365</v>
      </c>
      <c r="H71" s="12">
        <v>1406</v>
      </c>
      <c r="I71" s="12">
        <v>1534</v>
      </c>
      <c r="J71" s="12">
        <v>1629</v>
      </c>
      <c r="K71" s="12">
        <v>1574</v>
      </c>
      <c r="L71" s="12">
        <v>1724</v>
      </c>
      <c r="M71" s="12">
        <v>1837</v>
      </c>
      <c r="N71" s="12">
        <v>2156</v>
      </c>
      <c r="O71" s="12">
        <v>2395</v>
      </c>
      <c r="P71" s="11">
        <v>2917</v>
      </c>
      <c r="Q71" s="12">
        <v>3205</v>
      </c>
      <c r="R71" s="12">
        <v>3772</v>
      </c>
      <c r="S71" s="12">
        <v>4256</v>
      </c>
      <c r="T71" s="11">
        <v>4743</v>
      </c>
      <c r="U71" s="11">
        <v>5300</v>
      </c>
      <c r="V71" s="98">
        <v>5805</v>
      </c>
      <c r="W71" s="98">
        <v>6167</v>
      </c>
      <c r="X71" s="98">
        <v>6464</v>
      </c>
      <c r="Y71" s="98">
        <v>6509</v>
      </c>
      <c r="Z71" s="98">
        <v>6682</v>
      </c>
      <c r="AA71" s="65"/>
      <c r="AB71" s="72">
        <f t="shared" si="163"/>
        <v>41</v>
      </c>
      <c r="AC71" s="11">
        <f t="shared" si="164"/>
        <v>128</v>
      </c>
      <c r="AD71" s="11">
        <f t="shared" si="165"/>
        <v>95</v>
      </c>
      <c r="AE71" s="11">
        <f t="shared" si="166"/>
        <v>-55</v>
      </c>
      <c r="AF71" s="11">
        <f t="shared" si="167"/>
        <v>150</v>
      </c>
      <c r="AG71" s="11">
        <f t="shared" si="168"/>
        <v>113</v>
      </c>
      <c r="AH71" s="11">
        <f t="shared" si="169"/>
        <v>319</v>
      </c>
      <c r="AI71" s="11">
        <f t="shared" si="170"/>
        <v>239</v>
      </c>
      <c r="AJ71" s="11">
        <f t="shared" si="171"/>
        <v>522</v>
      </c>
      <c r="AK71" s="11">
        <f t="shared" si="172"/>
        <v>288</v>
      </c>
      <c r="AL71" s="11">
        <f t="shared" si="173"/>
        <v>567</v>
      </c>
      <c r="AM71" s="11">
        <f t="shared" si="174"/>
        <v>484</v>
      </c>
      <c r="AN71" s="11">
        <f t="shared" si="175"/>
        <v>487</v>
      </c>
      <c r="AO71" s="11">
        <f t="shared" si="176"/>
        <v>557</v>
      </c>
      <c r="AP71" s="11">
        <f t="shared" si="177"/>
        <v>505</v>
      </c>
      <c r="AQ71" s="11">
        <f t="shared" si="178"/>
        <v>362</v>
      </c>
      <c r="AR71" s="11">
        <f t="shared" si="179"/>
        <v>297</v>
      </c>
      <c r="AS71" s="11">
        <f t="shared" si="180"/>
        <v>45</v>
      </c>
      <c r="AT71" s="11">
        <f t="shared" si="181"/>
        <v>173</v>
      </c>
      <c r="AU71" s="78">
        <f t="shared" si="182"/>
        <v>5317</v>
      </c>
      <c r="AV71" s="65"/>
      <c r="AW71" s="17">
        <v>47</v>
      </c>
      <c r="AX71" s="12">
        <v>85</v>
      </c>
      <c r="AY71" s="12">
        <v>105</v>
      </c>
      <c r="AZ71" s="12">
        <v>82</v>
      </c>
      <c r="BA71" s="12">
        <v>56</v>
      </c>
      <c r="BB71" s="12">
        <v>48</v>
      </c>
      <c r="BC71" s="12">
        <v>41</v>
      </c>
      <c r="BD71" s="12">
        <v>31</v>
      </c>
      <c r="BE71" s="12">
        <v>34</v>
      </c>
      <c r="BF71" s="11">
        <v>27</v>
      </c>
      <c r="BG71" s="12">
        <v>30</v>
      </c>
      <c r="BH71" s="12">
        <v>27</v>
      </c>
      <c r="BI71" s="12">
        <v>25</v>
      </c>
      <c r="BJ71" s="12">
        <v>47</v>
      </c>
      <c r="BK71" s="12">
        <v>53</v>
      </c>
      <c r="BL71" s="12">
        <v>40</v>
      </c>
      <c r="BM71" s="11">
        <v>59</v>
      </c>
      <c r="BN71" s="11">
        <v>84</v>
      </c>
      <c r="BO71" s="8">
        <v>71.5</v>
      </c>
      <c r="BP71" s="27">
        <f t="shared" si="183"/>
        <v>992.5</v>
      </c>
      <c r="BQ71" s="27"/>
      <c r="BR71" s="5">
        <f t="shared" si="184"/>
        <v>88</v>
      </c>
      <c r="BS71" s="5">
        <f t="shared" si="185"/>
        <v>213</v>
      </c>
      <c r="BT71" s="5">
        <f t="shared" si="186"/>
        <v>200</v>
      </c>
      <c r="BU71" s="5">
        <f t="shared" si="187"/>
        <v>27</v>
      </c>
      <c r="BV71" s="5">
        <f t="shared" si="188"/>
        <v>206</v>
      </c>
      <c r="BW71" s="5">
        <f t="shared" si="189"/>
        <v>161</v>
      </c>
      <c r="BX71" s="5">
        <f t="shared" si="190"/>
        <v>360</v>
      </c>
      <c r="BY71" s="5">
        <f t="shared" si="191"/>
        <v>270</v>
      </c>
      <c r="BZ71" s="5">
        <f t="shared" si="192"/>
        <v>556</v>
      </c>
      <c r="CA71" s="5">
        <f t="shared" si="193"/>
        <v>315</v>
      </c>
      <c r="CB71" s="5">
        <f t="shared" si="194"/>
        <v>597</v>
      </c>
      <c r="CC71" s="5">
        <f t="shared" si="195"/>
        <v>511</v>
      </c>
      <c r="CD71" s="5">
        <f t="shared" si="196"/>
        <v>512</v>
      </c>
      <c r="CE71" s="5">
        <f t="shared" si="197"/>
        <v>604</v>
      </c>
      <c r="CF71" s="5">
        <f t="shared" si="198"/>
        <v>558</v>
      </c>
      <c r="CG71" s="5">
        <f t="shared" si="199"/>
        <v>402</v>
      </c>
      <c r="CH71" s="5">
        <f t="shared" si="200"/>
        <v>356</v>
      </c>
      <c r="CI71" s="5">
        <f t="shared" si="201"/>
        <v>129</v>
      </c>
      <c r="CJ71" s="5">
        <f t="shared" si="202"/>
        <v>244.5</v>
      </c>
      <c r="CK71" s="19">
        <f t="shared" si="203"/>
        <v>6309.5</v>
      </c>
      <c r="CL71" s="19"/>
      <c r="CM71" s="5"/>
      <c r="CN71" s="5">
        <f t="shared" si="204"/>
        <v>125</v>
      </c>
      <c r="CO71" s="5">
        <f t="shared" si="205"/>
        <v>-13</v>
      </c>
      <c r="CP71" s="5">
        <f t="shared" si="206"/>
        <v>-173</v>
      </c>
      <c r="CQ71" s="5">
        <f t="shared" si="207"/>
        <v>179</v>
      </c>
      <c r="CR71" s="5">
        <f t="shared" si="208"/>
        <v>-45</v>
      </c>
      <c r="CS71" s="5">
        <f t="shared" si="209"/>
        <v>199</v>
      </c>
      <c r="CT71" s="5">
        <f t="shared" si="210"/>
        <v>-90</v>
      </c>
      <c r="CU71" s="5">
        <f t="shared" si="211"/>
        <v>286</v>
      </c>
      <c r="CV71" s="5">
        <f t="shared" si="212"/>
        <v>-241</v>
      </c>
      <c r="CW71" s="5">
        <f t="shared" si="213"/>
        <v>282</v>
      </c>
      <c r="CX71" s="5">
        <f t="shared" si="214"/>
        <v>-86</v>
      </c>
      <c r="CY71" s="5">
        <f t="shared" si="215"/>
        <v>1</v>
      </c>
      <c r="CZ71" s="5">
        <f t="shared" si="216"/>
        <v>92</v>
      </c>
      <c r="DA71" s="5">
        <f t="shared" si="217"/>
        <v>-46</v>
      </c>
      <c r="DB71" s="5">
        <f t="shared" si="218"/>
        <v>-156</v>
      </c>
      <c r="DC71" s="5">
        <f t="shared" si="219"/>
        <v>-46</v>
      </c>
      <c r="DD71" s="5">
        <f t="shared" si="220"/>
        <v>-227</v>
      </c>
      <c r="DE71" s="5">
        <f t="shared" si="221"/>
        <v>115.5</v>
      </c>
      <c r="DF71" s="19"/>
      <c r="DG71" s="19"/>
      <c r="DH71" s="19"/>
      <c r="DI71" s="77"/>
      <c r="DJ71" s="121">
        <v>1.4204545454545454</v>
      </c>
      <c r="DK71" s="121">
        <v>-6.1032863849765258E-2</v>
      </c>
      <c r="DL71" s="121">
        <v>-0.86499999999999999</v>
      </c>
      <c r="DM71" s="121">
        <v>6.6296296296296298</v>
      </c>
      <c r="DN71" s="121">
        <v>-0.21844660194174756</v>
      </c>
      <c r="DO71" s="121">
        <v>1.2360248447204969</v>
      </c>
      <c r="DP71" s="121">
        <v>-0.25</v>
      </c>
      <c r="DQ71" s="121">
        <v>1.0592592592592593</v>
      </c>
      <c r="DR71" s="121">
        <v>-0.43345323741007197</v>
      </c>
      <c r="DS71" s="121">
        <v>0.89523809523809528</v>
      </c>
      <c r="DT71" s="121">
        <v>-0.1440536013400335</v>
      </c>
      <c r="DU71" s="121">
        <v>1.9569471624266144E-3</v>
      </c>
      <c r="DV71" s="121">
        <v>0.1796875</v>
      </c>
      <c r="DW71" s="121">
        <v>-7.6158940397350994E-2</v>
      </c>
      <c r="DX71" s="121">
        <v>-0.27956989247311825</v>
      </c>
      <c r="DY71" s="121">
        <v>-0.11442786069651742</v>
      </c>
      <c r="DZ71" s="121">
        <v>-0.63764044943820219</v>
      </c>
      <c r="EA71" s="121"/>
      <c r="EB71" s="24"/>
      <c r="EC71" s="65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  <c r="EO71" s="77"/>
      <c r="EP71" s="77"/>
      <c r="EQ71" s="77"/>
      <c r="ER71" s="77"/>
      <c r="ES71" s="77"/>
      <c r="ET71" s="77"/>
      <c r="EU71" s="77"/>
      <c r="EV71" s="77"/>
      <c r="EW71" s="24"/>
      <c r="EX71" s="27"/>
      <c r="EY71" s="77"/>
      <c r="EZ71" s="77"/>
      <c r="FA71" s="77"/>
      <c r="FB71" s="77"/>
      <c r="FC71" s="77"/>
      <c r="FD71" s="77"/>
      <c r="FE71" s="77"/>
      <c r="FF71" s="77"/>
      <c r="FG71" s="77"/>
      <c r="FH71" s="77"/>
      <c r="FI71" s="77"/>
      <c r="FJ71" s="77"/>
      <c r="FK71" s="77"/>
      <c r="FL71" s="77"/>
      <c r="FM71" s="77"/>
      <c r="FN71" s="77"/>
      <c r="FO71" s="77"/>
      <c r="FP71" s="77"/>
      <c r="FQ71" s="77"/>
      <c r="FR71" s="24"/>
      <c r="FS71" s="24"/>
      <c r="FT71" s="24"/>
      <c r="FU71" s="77"/>
      <c r="FV71" s="77"/>
      <c r="FW71" s="77"/>
      <c r="FX71" s="77"/>
      <c r="FY71" s="77"/>
      <c r="FZ71" s="77"/>
      <c r="GA71" s="77"/>
      <c r="GB71" s="77"/>
      <c r="GC71" s="77"/>
      <c r="GD71" s="77"/>
      <c r="GE71" s="77"/>
      <c r="GF71" s="77"/>
      <c r="GG71" s="77"/>
      <c r="GH71" s="77"/>
      <c r="GI71" s="77"/>
      <c r="GJ71" s="77"/>
      <c r="GK71" s="77"/>
      <c r="GL71" s="77"/>
      <c r="GM71" s="77"/>
      <c r="GN71" s="24"/>
      <c r="GO71" s="24">
        <v>2.61E-4</v>
      </c>
      <c r="GP71" s="10">
        <f t="shared" si="222"/>
        <v>2.2967999999999999E-2</v>
      </c>
      <c r="GQ71" s="10">
        <f t="shared" si="223"/>
        <v>5.5593000000000004E-2</v>
      </c>
      <c r="GR71" s="10">
        <f t="shared" si="224"/>
        <v>5.2200000000000003E-2</v>
      </c>
      <c r="GS71" s="10">
        <f t="shared" si="225"/>
        <v>7.0470000000000003E-3</v>
      </c>
      <c r="GT71" s="10">
        <f t="shared" si="226"/>
        <v>5.3766000000000001E-2</v>
      </c>
      <c r="GU71" s="10">
        <f t="shared" si="227"/>
        <v>4.2021000000000003E-2</v>
      </c>
      <c r="GV71" s="10">
        <f t="shared" si="228"/>
        <v>9.3960000000000002E-2</v>
      </c>
      <c r="GW71" s="10">
        <f t="shared" si="229"/>
        <v>7.0470000000000005E-2</v>
      </c>
      <c r="GX71" s="10">
        <f t="shared" si="230"/>
        <v>0.14511599999999999</v>
      </c>
      <c r="GY71" s="10">
        <f t="shared" si="231"/>
        <v>8.2214999999999996E-2</v>
      </c>
      <c r="GZ71" s="10">
        <f t="shared" si="232"/>
        <v>0.15581700000000001</v>
      </c>
      <c r="HA71" s="10">
        <f t="shared" si="233"/>
        <v>0.13337099999999999</v>
      </c>
      <c r="HB71" s="10">
        <f t="shared" si="234"/>
        <v>0.133632</v>
      </c>
      <c r="HC71" s="10">
        <f t="shared" si="235"/>
        <v>0.15764400000000001</v>
      </c>
      <c r="HD71" s="10">
        <f t="shared" si="236"/>
        <v>0.14563799999999999</v>
      </c>
      <c r="HE71" s="10">
        <f t="shared" si="237"/>
        <v>0.104922</v>
      </c>
      <c r="HF71" s="10">
        <f t="shared" si="238"/>
        <v>9.2915999999999999E-2</v>
      </c>
      <c r="HG71" s="10">
        <f t="shared" si="239"/>
        <v>3.3668999999999998E-2</v>
      </c>
      <c r="HH71" s="10">
        <f t="shared" si="240"/>
        <v>6.3814499999999996E-2</v>
      </c>
      <c r="HI71" s="19">
        <f t="shared" si="241"/>
        <v>1.6467795000000001</v>
      </c>
      <c r="HJ71" s="115"/>
      <c r="HK71" s="115"/>
      <c r="HL71" s="115"/>
      <c r="HM71" s="115"/>
      <c r="HN71" s="115"/>
      <c r="HO71" s="115"/>
      <c r="HP71" s="115"/>
      <c r="HQ71" s="115"/>
      <c r="HR71" s="115"/>
      <c r="HS71" s="115"/>
      <c r="HT71" s="115"/>
      <c r="HU71" s="115"/>
      <c r="HV71" s="115"/>
      <c r="HW71" s="115"/>
      <c r="HX71" s="115"/>
      <c r="HY71" s="115"/>
      <c r="HZ71" s="115"/>
      <c r="IA71" s="115"/>
      <c r="IB71" s="115"/>
      <c r="IC71" s="22">
        <f t="shared" si="162"/>
        <v>2.61E-4</v>
      </c>
      <c r="ID71" s="22"/>
      <c r="IE71" s="24">
        <f t="shared" si="242"/>
        <v>5.6095382676091122E-9</v>
      </c>
      <c r="IF71" s="24">
        <f t="shared" si="243"/>
        <v>1.4475820735983517E-7</v>
      </c>
    </row>
    <row r="72" spans="1:240" x14ac:dyDescent="0.25">
      <c r="A72" s="163">
        <v>70</v>
      </c>
      <c r="B72" s="49"/>
      <c r="C72" s="49" t="s">
        <v>185</v>
      </c>
      <c r="D72" s="49" t="s">
        <v>185</v>
      </c>
      <c r="E72" s="82">
        <v>234</v>
      </c>
      <c r="F72" s="52" t="s">
        <v>111</v>
      </c>
      <c r="G72" s="17">
        <v>154</v>
      </c>
      <c r="H72" s="12">
        <v>147</v>
      </c>
      <c r="I72" s="12">
        <v>114</v>
      </c>
      <c r="J72" s="12">
        <v>89</v>
      </c>
      <c r="K72" s="12">
        <v>69</v>
      </c>
      <c r="L72" s="12">
        <v>58</v>
      </c>
      <c r="M72" s="12">
        <v>43</v>
      </c>
      <c r="N72" s="12">
        <v>43</v>
      </c>
      <c r="O72" s="12">
        <v>33</v>
      </c>
      <c r="P72" s="23">
        <v>30</v>
      </c>
      <c r="Q72" s="12">
        <v>24</v>
      </c>
      <c r="R72" s="12">
        <v>24</v>
      </c>
      <c r="S72" s="12">
        <v>24</v>
      </c>
      <c r="T72" s="11">
        <v>24</v>
      </c>
      <c r="U72" s="11">
        <v>21</v>
      </c>
      <c r="V72" s="98"/>
      <c r="W72" s="98"/>
      <c r="X72" s="98"/>
      <c r="Y72" s="98"/>
      <c r="Z72" s="98">
        <v>44</v>
      </c>
      <c r="AA72" s="65"/>
      <c r="AB72" s="73">
        <f t="shared" si="163"/>
        <v>-7</v>
      </c>
      <c r="AC72" s="23">
        <f t="shared" si="164"/>
        <v>-33</v>
      </c>
      <c r="AD72" s="23">
        <f t="shared" si="165"/>
        <v>-25</v>
      </c>
      <c r="AE72" s="23">
        <f t="shared" si="166"/>
        <v>-20</v>
      </c>
      <c r="AF72" s="23">
        <f t="shared" si="167"/>
        <v>-11</v>
      </c>
      <c r="AG72" s="23">
        <f t="shared" si="168"/>
        <v>-15</v>
      </c>
      <c r="AH72" s="23">
        <f t="shared" si="169"/>
        <v>0</v>
      </c>
      <c r="AI72" s="23">
        <f t="shared" si="170"/>
        <v>-10</v>
      </c>
      <c r="AJ72" s="23">
        <f t="shared" si="171"/>
        <v>-3</v>
      </c>
      <c r="AK72" s="23">
        <f t="shared" si="172"/>
        <v>-6</v>
      </c>
      <c r="AL72" s="23">
        <f t="shared" si="173"/>
        <v>0</v>
      </c>
      <c r="AM72" s="23">
        <f t="shared" si="174"/>
        <v>0</v>
      </c>
      <c r="AN72" s="23">
        <f t="shared" si="175"/>
        <v>0</v>
      </c>
      <c r="AO72" s="23">
        <f t="shared" si="176"/>
        <v>-3</v>
      </c>
      <c r="AP72" s="23">
        <f t="shared" si="177"/>
        <v>-21</v>
      </c>
      <c r="AQ72" s="23">
        <f t="shared" si="178"/>
        <v>0</v>
      </c>
      <c r="AR72" s="23">
        <f t="shared" si="179"/>
        <v>0</v>
      </c>
      <c r="AS72" s="23">
        <f t="shared" si="180"/>
        <v>0</v>
      </c>
      <c r="AT72" s="23">
        <f t="shared" si="181"/>
        <v>44</v>
      </c>
      <c r="AU72" s="80">
        <f t="shared" si="182"/>
        <v>-110</v>
      </c>
      <c r="AV72" s="66"/>
      <c r="AW72" s="17">
        <v>2</v>
      </c>
      <c r="AX72" s="12">
        <v>34</v>
      </c>
      <c r="AY72" s="12">
        <v>33</v>
      </c>
      <c r="AZ72" s="12">
        <v>17</v>
      </c>
      <c r="BA72" s="12">
        <v>10</v>
      </c>
      <c r="BB72" s="12">
        <v>16</v>
      </c>
      <c r="BC72" s="12">
        <v>1</v>
      </c>
      <c r="BD72" s="12">
        <v>7</v>
      </c>
      <c r="BE72" s="12">
        <v>0</v>
      </c>
      <c r="BF72" s="11">
        <v>1</v>
      </c>
      <c r="BG72" s="11">
        <v>0</v>
      </c>
      <c r="BH72" s="11"/>
      <c r="BI72" s="11"/>
      <c r="BJ72" s="11"/>
      <c r="BK72" s="11"/>
      <c r="BL72" s="11"/>
      <c r="BM72" s="11"/>
      <c r="BN72" s="11"/>
      <c r="BO72" s="8"/>
      <c r="BP72" s="19">
        <f t="shared" si="183"/>
        <v>121</v>
      </c>
      <c r="BQ72" s="27"/>
      <c r="BR72" s="5">
        <f t="shared" si="184"/>
        <v>-5</v>
      </c>
      <c r="BS72" s="5">
        <f t="shared" si="185"/>
        <v>1</v>
      </c>
      <c r="BT72" s="5">
        <f t="shared" si="186"/>
        <v>8</v>
      </c>
      <c r="BU72" s="5">
        <f t="shared" si="187"/>
        <v>-3</v>
      </c>
      <c r="BV72" s="5">
        <f t="shared" si="188"/>
        <v>-1</v>
      </c>
      <c r="BW72" s="5">
        <f t="shared" si="189"/>
        <v>1</v>
      </c>
      <c r="BX72" s="5">
        <f t="shared" si="190"/>
        <v>1</v>
      </c>
      <c r="BY72" s="5">
        <f t="shared" si="191"/>
        <v>-3</v>
      </c>
      <c r="BZ72" s="5">
        <f t="shared" si="192"/>
        <v>-3</v>
      </c>
      <c r="CA72" s="5">
        <f t="shared" si="193"/>
        <v>-5</v>
      </c>
      <c r="CB72" s="5">
        <f t="shared" si="194"/>
        <v>0</v>
      </c>
      <c r="CC72" s="5">
        <f t="shared" si="195"/>
        <v>0</v>
      </c>
      <c r="CD72" s="5">
        <f t="shared" si="196"/>
        <v>0</v>
      </c>
      <c r="CE72" s="5">
        <f t="shared" si="197"/>
        <v>-3</v>
      </c>
      <c r="CF72" s="5">
        <f t="shared" si="198"/>
        <v>-21</v>
      </c>
      <c r="CG72" s="5">
        <f t="shared" si="199"/>
        <v>0</v>
      </c>
      <c r="CH72" s="5">
        <f t="shared" si="200"/>
        <v>0</v>
      </c>
      <c r="CI72" s="5">
        <f t="shared" si="201"/>
        <v>0</v>
      </c>
      <c r="CJ72" s="5">
        <f t="shared" si="202"/>
        <v>44</v>
      </c>
      <c r="CK72" s="19">
        <f t="shared" si="203"/>
        <v>11</v>
      </c>
      <c r="CL72" s="19"/>
      <c r="CM72" s="5"/>
      <c r="CN72" s="5">
        <f t="shared" si="204"/>
        <v>6</v>
      </c>
      <c r="CO72" s="5">
        <f t="shared" si="205"/>
        <v>7</v>
      </c>
      <c r="CP72" s="5">
        <f t="shared" si="206"/>
        <v>-11</v>
      </c>
      <c r="CQ72" s="5">
        <f t="shared" si="207"/>
        <v>2</v>
      </c>
      <c r="CR72" s="5">
        <f t="shared" si="208"/>
        <v>2</v>
      </c>
      <c r="CS72" s="5">
        <f t="shared" si="209"/>
        <v>0</v>
      </c>
      <c r="CT72" s="5">
        <f t="shared" si="210"/>
        <v>-4</v>
      </c>
      <c r="CU72" s="5">
        <f t="shared" si="211"/>
        <v>0</v>
      </c>
      <c r="CV72" s="5">
        <f t="shared" si="212"/>
        <v>-2</v>
      </c>
      <c r="CW72" s="5">
        <f t="shared" si="213"/>
        <v>5</v>
      </c>
      <c r="CX72" s="5">
        <f t="shared" si="214"/>
        <v>0</v>
      </c>
      <c r="CY72" s="5">
        <f t="shared" si="215"/>
        <v>0</v>
      </c>
      <c r="CZ72" s="5">
        <f t="shared" si="216"/>
        <v>-3</v>
      </c>
      <c r="DA72" s="5">
        <f t="shared" si="217"/>
        <v>-18</v>
      </c>
      <c r="DB72" s="5">
        <f t="shared" si="218"/>
        <v>21</v>
      </c>
      <c r="DC72" s="5">
        <f t="shared" si="219"/>
        <v>0</v>
      </c>
      <c r="DD72" s="5">
        <f t="shared" si="220"/>
        <v>0</v>
      </c>
      <c r="DE72" s="5">
        <f t="shared" si="221"/>
        <v>44</v>
      </c>
      <c r="DF72" s="19"/>
      <c r="DG72" s="19"/>
      <c r="DH72" s="19"/>
      <c r="DI72" s="77"/>
      <c r="DJ72" s="121">
        <v>-1.2</v>
      </c>
      <c r="DK72" s="121">
        <v>7</v>
      </c>
      <c r="DL72" s="121">
        <v>-1.375</v>
      </c>
      <c r="DM72" s="121">
        <v>-0.66666666666666663</v>
      </c>
      <c r="DN72" s="121">
        <v>-2</v>
      </c>
      <c r="DO72" s="121">
        <v>0</v>
      </c>
      <c r="DP72" s="121">
        <v>-4</v>
      </c>
      <c r="DQ72" s="121">
        <v>0</v>
      </c>
      <c r="DR72" s="121">
        <v>0.66666666666666663</v>
      </c>
      <c r="DS72" s="121">
        <v>-1</v>
      </c>
      <c r="DT72" s="121" t="e">
        <v>#DIV/0!</v>
      </c>
      <c r="DU72" s="121" t="e">
        <v>#DIV/0!</v>
      </c>
      <c r="DV72" s="121" t="e">
        <v>#DIV/0!</v>
      </c>
      <c r="DW72" s="121">
        <v>6</v>
      </c>
      <c r="DX72" s="121">
        <v>-1</v>
      </c>
      <c r="DY72" s="121" t="e">
        <v>#DIV/0!</v>
      </c>
      <c r="DZ72" s="121" t="e">
        <v>#DIV/0!</v>
      </c>
      <c r="EA72" s="121"/>
      <c r="EB72" s="24"/>
      <c r="EC72" s="65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  <c r="EO72" s="77"/>
      <c r="EP72" s="77"/>
      <c r="EQ72" s="77"/>
      <c r="ER72" s="77"/>
      <c r="ES72" s="77"/>
      <c r="ET72" s="77"/>
      <c r="EU72" s="77"/>
      <c r="EV72" s="77"/>
      <c r="EW72" s="24"/>
      <c r="EX72" s="27"/>
      <c r="EY72" s="77"/>
      <c r="EZ72" s="77"/>
      <c r="FA72" s="77"/>
      <c r="FB72" s="77"/>
      <c r="FC72" s="77"/>
      <c r="FD72" s="77"/>
      <c r="FE72" s="77"/>
      <c r="FF72" s="77"/>
      <c r="FG72" s="77"/>
      <c r="FH72" s="77"/>
      <c r="FI72" s="77"/>
      <c r="FJ72" s="77"/>
      <c r="FK72" s="77"/>
      <c r="FL72" s="77"/>
      <c r="FM72" s="77"/>
      <c r="FN72" s="77"/>
      <c r="FO72" s="77"/>
      <c r="FP72" s="77"/>
      <c r="FQ72" s="77"/>
      <c r="FR72" s="24"/>
      <c r="FS72" s="24"/>
      <c r="FT72" s="24"/>
      <c r="FU72" s="77"/>
      <c r="FV72" s="77"/>
      <c r="FW72" s="77"/>
      <c r="FX72" s="77"/>
      <c r="FY72" s="77"/>
      <c r="FZ72" s="77"/>
      <c r="GA72" s="77"/>
      <c r="GB72" s="77"/>
      <c r="GC72" s="77"/>
      <c r="GD72" s="77"/>
      <c r="GE72" s="77"/>
      <c r="GF72" s="77"/>
      <c r="GG72" s="77"/>
      <c r="GH72" s="77"/>
      <c r="GI72" s="77"/>
      <c r="GJ72" s="77"/>
      <c r="GK72" s="77"/>
      <c r="GL72" s="77"/>
      <c r="GM72" s="77"/>
      <c r="GN72" s="24"/>
      <c r="GO72" s="141"/>
      <c r="GP72" s="10">
        <f t="shared" si="222"/>
        <v>0</v>
      </c>
      <c r="GQ72" s="10">
        <f t="shared" si="223"/>
        <v>0</v>
      </c>
      <c r="GR72" s="10">
        <f t="shared" si="224"/>
        <v>0</v>
      </c>
      <c r="GS72" s="10">
        <f t="shared" si="225"/>
        <v>0</v>
      </c>
      <c r="GT72" s="10">
        <f t="shared" si="226"/>
        <v>0</v>
      </c>
      <c r="GU72" s="10">
        <f t="shared" si="227"/>
        <v>0</v>
      </c>
      <c r="GV72" s="10">
        <f t="shared" si="228"/>
        <v>0</v>
      </c>
      <c r="GW72" s="10">
        <f t="shared" si="229"/>
        <v>0</v>
      </c>
      <c r="GX72" s="10">
        <f t="shared" si="230"/>
        <v>0</v>
      </c>
      <c r="GY72" s="10">
        <f t="shared" si="231"/>
        <v>0</v>
      </c>
      <c r="GZ72" s="10">
        <f t="shared" si="232"/>
        <v>0</v>
      </c>
      <c r="HA72" s="10">
        <f t="shared" si="233"/>
        <v>0</v>
      </c>
      <c r="HB72" s="10">
        <f t="shared" si="234"/>
        <v>0</v>
      </c>
      <c r="HC72" s="10">
        <f t="shared" si="235"/>
        <v>0</v>
      </c>
      <c r="HD72" s="10">
        <f t="shared" si="236"/>
        <v>0</v>
      </c>
      <c r="HE72" s="10">
        <f t="shared" si="237"/>
        <v>0</v>
      </c>
      <c r="HF72" s="10">
        <f t="shared" si="238"/>
        <v>0</v>
      </c>
      <c r="HG72" s="10">
        <f t="shared" si="239"/>
        <v>0</v>
      </c>
      <c r="HH72" s="10">
        <f t="shared" si="240"/>
        <v>0</v>
      </c>
      <c r="HI72" s="19">
        <f t="shared" si="241"/>
        <v>0</v>
      </c>
      <c r="HJ72" s="115"/>
      <c r="HK72" s="115"/>
      <c r="HL72" s="115"/>
      <c r="HM72" s="115"/>
      <c r="HN72" s="115"/>
      <c r="HO72" s="115"/>
      <c r="HP72" s="115"/>
      <c r="HQ72" s="115"/>
      <c r="HR72" s="115"/>
      <c r="HS72" s="115"/>
      <c r="HT72" s="115"/>
      <c r="HU72" s="115"/>
      <c r="HV72" s="115"/>
      <c r="HW72" s="115"/>
      <c r="HX72" s="115"/>
      <c r="HY72" s="115"/>
      <c r="HZ72" s="115"/>
      <c r="IA72" s="115"/>
      <c r="IB72" s="115"/>
      <c r="IC72" s="22">
        <f t="shared" si="162"/>
        <v>0</v>
      </c>
      <c r="ID72" s="22"/>
      <c r="IE72" s="24">
        <f t="shared" si="242"/>
        <v>0</v>
      </c>
      <c r="IF72" s="24">
        <f t="shared" si="243"/>
        <v>0</v>
      </c>
    </row>
    <row r="73" spans="1:240" x14ac:dyDescent="0.25">
      <c r="A73" s="163">
        <v>71</v>
      </c>
      <c r="B73" s="43"/>
      <c r="C73" s="43" t="s">
        <v>283</v>
      </c>
      <c r="D73" s="43" t="s">
        <v>184</v>
      </c>
      <c r="E73" s="82">
        <v>116</v>
      </c>
      <c r="F73" s="52" t="s">
        <v>12</v>
      </c>
      <c r="G73" s="17">
        <v>3350</v>
      </c>
      <c r="H73" s="12">
        <v>3295</v>
      </c>
      <c r="I73" s="12">
        <v>3356</v>
      </c>
      <c r="J73" s="12">
        <v>3394</v>
      </c>
      <c r="K73" s="12">
        <v>3453</v>
      </c>
      <c r="L73" s="12">
        <v>3466</v>
      </c>
      <c r="M73" s="12">
        <v>3425</v>
      </c>
      <c r="N73" s="12">
        <v>3433</v>
      </c>
      <c r="O73" s="12">
        <v>3412</v>
      </c>
      <c r="P73" s="11">
        <v>3406</v>
      </c>
      <c r="Q73" s="11">
        <v>3567</v>
      </c>
      <c r="R73" s="12">
        <v>3625</v>
      </c>
      <c r="S73" s="11">
        <v>3743</v>
      </c>
      <c r="T73" s="11">
        <v>3888</v>
      </c>
      <c r="U73" s="11">
        <v>4003</v>
      </c>
      <c r="V73" s="98">
        <v>4024</v>
      </c>
      <c r="W73" s="98">
        <v>4035</v>
      </c>
      <c r="X73" s="98">
        <v>4102</v>
      </c>
      <c r="Y73" s="98">
        <v>4168</v>
      </c>
      <c r="Z73" s="98">
        <v>4216</v>
      </c>
      <c r="AA73" s="65"/>
      <c r="AB73" s="72">
        <f t="shared" si="163"/>
        <v>-55</v>
      </c>
      <c r="AC73" s="11">
        <f t="shared" si="164"/>
        <v>61</v>
      </c>
      <c r="AD73" s="11">
        <f t="shared" si="165"/>
        <v>38</v>
      </c>
      <c r="AE73" s="11">
        <f t="shared" si="166"/>
        <v>59</v>
      </c>
      <c r="AF73" s="11">
        <f t="shared" si="167"/>
        <v>13</v>
      </c>
      <c r="AG73" s="11">
        <f t="shared" si="168"/>
        <v>-41</v>
      </c>
      <c r="AH73" s="11">
        <f t="shared" si="169"/>
        <v>8</v>
      </c>
      <c r="AI73" s="11">
        <f t="shared" si="170"/>
        <v>-21</v>
      </c>
      <c r="AJ73" s="11">
        <f t="shared" si="171"/>
        <v>-6</v>
      </c>
      <c r="AK73" s="11">
        <f t="shared" si="172"/>
        <v>161</v>
      </c>
      <c r="AL73" s="11">
        <f t="shared" si="173"/>
        <v>58</v>
      </c>
      <c r="AM73" s="11">
        <f t="shared" si="174"/>
        <v>118</v>
      </c>
      <c r="AN73" s="11">
        <f t="shared" si="175"/>
        <v>145</v>
      </c>
      <c r="AO73" s="11">
        <f t="shared" si="176"/>
        <v>115</v>
      </c>
      <c r="AP73" s="11">
        <f t="shared" si="177"/>
        <v>21</v>
      </c>
      <c r="AQ73" s="11">
        <f t="shared" si="178"/>
        <v>11</v>
      </c>
      <c r="AR73" s="11">
        <f t="shared" si="179"/>
        <v>67</v>
      </c>
      <c r="AS73" s="11">
        <f t="shared" si="180"/>
        <v>66</v>
      </c>
      <c r="AT73" s="11">
        <f t="shared" si="181"/>
        <v>48</v>
      </c>
      <c r="AU73" s="78">
        <f t="shared" si="182"/>
        <v>866</v>
      </c>
      <c r="AV73" s="65"/>
      <c r="AW73" s="17">
        <v>1</v>
      </c>
      <c r="AX73" s="12">
        <v>5</v>
      </c>
      <c r="AY73" s="12">
        <v>5</v>
      </c>
      <c r="AZ73" s="12">
        <v>5</v>
      </c>
      <c r="BA73" s="12">
        <v>9</v>
      </c>
      <c r="BB73" s="12">
        <v>9</v>
      </c>
      <c r="BC73" s="12">
        <v>6</v>
      </c>
      <c r="BD73" s="12">
        <v>10</v>
      </c>
      <c r="BE73" s="12">
        <v>4</v>
      </c>
      <c r="BF73" s="11">
        <v>13</v>
      </c>
      <c r="BG73" s="11">
        <v>9</v>
      </c>
      <c r="BH73" s="11">
        <v>12</v>
      </c>
      <c r="BI73" s="11">
        <v>8</v>
      </c>
      <c r="BJ73" s="11">
        <v>10</v>
      </c>
      <c r="BK73" s="11">
        <v>4</v>
      </c>
      <c r="BL73" s="11">
        <v>7</v>
      </c>
      <c r="BM73" s="11">
        <v>9</v>
      </c>
      <c r="BN73" s="11">
        <v>17</v>
      </c>
      <c r="BO73" s="8">
        <v>13</v>
      </c>
      <c r="BP73" s="27">
        <f t="shared" si="183"/>
        <v>156</v>
      </c>
      <c r="BQ73" s="19"/>
      <c r="BR73" s="5">
        <f t="shared" si="184"/>
        <v>-54</v>
      </c>
      <c r="BS73" s="5">
        <f t="shared" si="185"/>
        <v>66</v>
      </c>
      <c r="BT73" s="5">
        <f t="shared" si="186"/>
        <v>43</v>
      </c>
      <c r="BU73" s="5">
        <f t="shared" si="187"/>
        <v>64</v>
      </c>
      <c r="BV73" s="5">
        <f t="shared" si="188"/>
        <v>22</v>
      </c>
      <c r="BW73" s="5">
        <f t="shared" si="189"/>
        <v>-32</v>
      </c>
      <c r="BX73" s="5">
        <f t="shared" si="190"/>
        <v>14</v>
      </c>
      <c r="BY73" s="5">
        <f t="shared" si="191"/>
        <v>-11</v>
      </c>
      <c r="BZ73" s="5">
        <f t="shared" si="192"/>
        <v>-2</v>
      </c>
      <c r="CA73" s="5">
        <f t="shared" si="193"/>
        <v>174</v>
      </c>
      <c r="CB73" s="5">
        <f t="shared" si="194"/>
        <v>67</v>
      </c>
      <c r="CC73" s="5">
        <f t="shared" si="195"/>
        <v>130</v>
      </c>
      <c r="CD73" s="5">
        <f t="shared" si="196"/>
        <v>153</v>
      </c>
      <c r="CE73" s="5">
        <f t="shared" si="197"/>
        <v>125</v>
      </c>
      <c r="CF73" s="5">
        <f t="shared" si="198"/>
        <v>25</v>
      </c>
      <c r="CG73" s="5">
        <f t="shared" si="199"/>
        <v>18</v>
      </c>
      <c r="CH73" s="5">
        <f t="shared" si="200"/>
        <v>76</v>
      </c>
      <c r="CI73" s="5">
        <f t="shared" si="201"/>
        <v>83</v>
      </c>
      <c r="CJ73" s="5">
        <f t="shared" si="202"/>
        <v>61</v>
      </c>
      <c r="CK73" s="19">
        <f t="shared" si="203"/>
        <v>1022</v>
      </c>
      <c r="CL73" s="19"/>
      <c r="CM73" s="5"/>
      <c r="CN73" s="5">
        <f t="shared" si="204"/>
        <v>120</v>
      </c>
      <c r="CO73" s="5">
        <f t="shared" si="205"/>
        <v>-23</v>
      </c>
      <c r="CP73" s="5">
        <f t="shared" si="206"/>
        <v>21</v>
      </c>
      <c r="CQ73" s="5">
        <f t="shared" si="207"/>
        <v>-42</v>
      </c>
      <c r="CR73" s="5">
        <f t="shared" si="208"/>
        <v>-54</v>
      </c>
      <c r="CS73" s="5">
        <f t="shared" si="209"/>
        <v>46</v>
      </c>
      <c r="CT73" s="5">
        <f t="shared" si="210"/>
        <v>-25</v>
      </c>
      <c r="CU73" s="5">
        <f t="shared" si="211"/>
        <v>9</v>
      </c>
      <c r="CV73" s="5">
        <f t="shared" si="212"/>
        <v>176</v>
      </c>
      <c r="CW73" s="5">
        <f t="shared" si="213"/>
        <v>-107</v>
      </c>
      <c r="CX73" s="5">
        <f t="shared" si="214"/>
        <v>63</v>
      </c>
      <c r="CY73" s="5">
        <f t="shared" si="215"/>
        <v>23</v>
      </c>
      <c r="CZ73" s="5">
        <f t="shared" si="216"/>
        <v>-28</v>
      </c>
      <c r="DA73" s="5">
        <f t="shared" si="217"/>
        <v>-100</v>
      </c>
      <c r="DB73" s="5">
        <f t="shared" si="218"/>
        <v>-7</v>
      </c>
      <c r="DC73" s="5">
        <f t="shared" si="219"/>
        <v>58</v>
      </c>
      <c r="DD73" s="5">
        <f t="shared" si="220"/>
        <v>7</v>
      </c>
      <c r="DE73" s="5">
        <f t="shared" si="221"/>
        <v>-22</v>
      </c>
      <c r="DF73" s="19"/>
      <c r="DG73" s="19"/>
      <c r="DH73" s="19"/>
      <c r="DI73" s="77"/>
      <c r="DJ73" s="121">
        <v>-2.2222222222222223</v>
      </c>
      <c r="DK73" s="121">
        <v>-0.34848484848484851</v>
      </c>
      <c r="DL73" s="121">
        <v>0.48837209302325579</v>
      </c>
      <c r="DM73" s="121">
        <v>-0.65625</v>
      </c>
      <c r="DN73" s="121">
        <v>-2.4545454545454546</v>
      </c>
      <c r="DO73" s="121">
        <v>-1.4375</v>
      </c>
      <c r="DP73" s="121">
        <v>-1.7857142857142858</v>
      </c>
      <c r="DQ73" s="121">
        <v>-0.81818181818181823</v>
      </c>
      <c r="DR73" s="121">
        <v>-88</v>
      </c>
      <c r="DS73" s="121">
        <v>-0.61494252873563215</v>
      </c>
      <c r="DT73" s="121">
        <v>0.94029850746268662</v>
      </c>
      <c r="DU73" s="121">
        <v>0.17692307692307693</v>
      </c>
      <c r="DV73" s="121">
        <v>-0.18300653594771241</v>
      </c>
      <c r="DW73" s="121">
        <v>-0.8</v>
      </c>
      <c r="DX73" s="121">
        <v>-0.28000000000000003</v>
      </c>
      <c r="DY73" s="121">
        <v>3.2222222222222223</v>
      </c>
      <c r="DZ73" s="121">
        <v>9.2105263157894732E-2</v>
      </c>
      <c r="EA73" s="121"/>
      <c r="EB73" s="24"/>
      <c r="EC73" s="63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  <c r="EO73" s="77"/>
      <c r="EP73" s="77"/>
      <c r="EQ73" s="77"/>
      <c r="ER73" s="77"/>
      <c r="ES73" s="77"/>
      <c r="ET73" s="77"/>
      <c r="EU73" s="77"/>
      <c r="EV73" s="77"/>
      <c r="EW73" s="24"/>
      <c r="EX73" s="19"/>
      <c r="EY73" s="77"/>
      <c r="EZ73" s="77"/>
      <c r="FA73" s="77"/>
      <c r="FB73" s="77"/>
      <c r="FC73" s="77"/>
      <c r="FD73" s="77"/>
      <c r="FE73" s="77"/>
      <c r="FF73" s="77"/>
      <c r="FG73" s="77"/>
      <c r="FH73" s="77"/>
      <c r="FI73" s="77"/>
      <c r="FJ73" s="77"/>
      <c r="FK73" s="77"/>
      <c r="FL73" s="77"/>
      <c r="FM73" s="77"/>
      <c r="FN73" s="77"/>
      <c r="FO73" s="77"/>
      <c r="FP73" s="77"/>
      <c r="FQ73" s="77"/>
      <c r="FR73" s="24"/>
      <c r="FS73" s="24"/>
      <c r="FT73" s="24"/>
      <c r="FU73" s="77"/>
      <c r="FV73" s="77"/>
      <c r="FW73" s="77"/>
      <c r="FX73" s="77"/>
      <c r="FY73" s="77"/>
      <c r="FZ73" s="77"/>
      <c r="GA73" s="77"/>
      <c r="GB73" s="77"/>
      <c r="GC73" s="77"/>
      <c r="GD73" s="77"/>
      <c r="GE73" s="77"/>
      <c r="GF73" s="77"/>
      <c r="GG73" s="77"/>
      <c r="GH73" s="77"/>
      <c r="GI73" s="77"/>
      <c r="GJ73" s="77"/>
      <c r="GK73" s="77"/>
      <c r="GL73" s="77"/>
      <c r="GM73" s="77"/>
      <c r="GN73" s="24"/>
      <c r="GO73" s="24">
        <v>7.8300000000000006E-4</v>
      </c>
      <c r="GP73" s="10">
        <f t="shared" si="222"/>
        <v>-4.2282E-2</v>
      </c>
      <c r="GQ73" s="10">
        <f t="shared" si="223"/>
        <v>5.1678000000000002E-2</v>
      </c>
      <c r="GR73" s="10">
        <f t="shared" si="224"/>
        <v>3.3669000000000004E-2</v>
      </c>
      <c r="GS73" s="10">
        <f t="shared" si="225"/>
        <v>5.0112000000000004E-2</v>
      </c>
      <c r="GT73" s="10">
        <f t="shared" si="226"/>
        <v>1.7226000000000002E-2</v>
      </c>
      <c r="GU73" s="10">
        <f t="shared" si="227"/>
        <v>-2.5056000000000002E-2</v>
      </c>
      <c r="GV73" s="10">
        <f t="shared" si="228"/>
        <v>1.0962000000000001E-2</v>
      </c>
      <c r="GW73" s="10">
        <f t="shared" si="229"/>
        <v>-8.6130000000000009E-3</v>
      </c>
      <c r="GX73" s="10">
        <f t="shared" si="230"/>
        <v>-1.5660000000000001E-3</v>
      </c>
      <c r="GY73" s="10">
        <f t="shared" si="231"/>
        <v>0.136242</v>
      </c>
      <c r="GZ73" s="10">
        <f t="shared" si="232"/>
        <v>5.2461000000000001E-2</v>
      </c>
      <c r="HA73" s="10">
        <f t="shared" si="233"/>
        <v>0.10179000000000001</v>
      </c>
      <c r="HB73" s="10">
        <f t="shared" si="234"/>
        <v>0.119799</v>
      </c>
      <c r="HC73" s="10">
        <f t="shared" si="235"/>
        <v>9.7875000000000004E-2</v>
      </c>
      <c r="HD73" s="10">
        <f t="shared" si="236"/>
        <v>1.9575000000000002E-2</v>
      </c>
      <c r="HE73" s="10">
        <f t="shared" si="237"/>
        <v>1.4094000000000001E-2</v>
      </c>
      <c r="HF73" s="10">
        <f t="shared" si="238"/>
        <v>5.9508000000000005E-2</v>
      </c>
      <c r="HG73" s="10">
        <f t="shared" si="239"/>
        <v>6.4989000000000005E-2</v>
      </c>
      <c r="HH73" s="10">
        <f t="shared" si="240"/>
        <v>4.7763000000000007E-2</v>
      </c>
      <c r="HI73" s="19">
        <f t="shared" si="241"/>
        <v>0.8002260000000001</v>
      </c>
      <c r="HJ73" s="115"/>
      <c r="HK73" s="115"/>
      <c r="HL73" s="115"/>
      <c r="HM73" s="115"/>
      <c r="HN73" s="115"/>
      <c r="HO73" s="115"/>
      <c r="HP73" s="115"/>
      <c r="HQ73" s="115"/>
      <c r="HR73" s="115"/>
      <c r="HS73" s="115"/>
      <c r="HT73" s="115"/>
      <c r="HU73" s="115"/>
      <c r="HV73" s="115"/>
      <c r="HW73" s="115"/>
      <c r="HX73" s="115"/>
      <c r="HY73" s="115"/>
      <c r="HZ73" s="115"/>
      <c r="IA73" s="115"/>
      <c r="IB73" s="115"/>
      <c r="IC73" s="22">
        <f t="shared" si="162"/>
        <v>7.8300000000000006E-4</v>
      </c>
      <c r="ID73" s="22"/>
      <c r="IE73" s="24">
        <f t="shared" si="242"/>
        <v>4.1985501144068209E-9</v>
      </c>
      <c r="IF73" s="24">
        <f t="shared" si="243"/>
        <v>7.0342921588914282E-8</v>
      </c>
    </row>
    <row r="74" spans="1:240" x14ac:dyDescent="0.25">
      <c r="A74" s="163">
        <v>72</v>
      </c>
      <c r="B74" s="43"/>
      <c r="C74" s="43" t="s">
        <v>283</v>
      </c>
      <c r="D74" s="43" t="s">
        <v>184</v>
      </c>
      <c r="E74" s="82">
        <v>117</v>
      </c>
      <c r="F74" s="52" t="s">
        <v>13</v>
      </c>
      <c r="G74" s="17">
        <v>187</v>
      </c>
      <c r="H74" s="12">
        <v>164</v>
      </c>
      <c r="I74" s="12">
        <v>179</v>
      </c>
      <c r="J74" s="12">
        <v>181</v>
      </c>
      <c r="K74" s="12">
        <v>170</v>
      </c>
      <c r="L74" s="12">
        <v>170</v>
      </c>
      <c r="M74" s="12">
        <v>178</v>
      </c>
      <c r="N74" s="12">
        <v>174</v>
      </c>
      <c r="O74" s="12">
        <v>167</v>
      </c>
      <c r="P74" s="11">
        <v>162</v>
      </c>
      <c r="Q74" s="11">
        <v>168</v>
      </c>
      <c r="R74" s="12">
        <v>192</v>
      </c>
      <c r="S74" s="11">
        <v>226</v>
      </c>
      <c r="T74" s="12">
        <v>233</v>
      </c>
      <c r="U74" s="12">
        <v>211</v>
      </c>
      <c r="V74" s="97">
        <v>255</v>
      </c>
      <c r="W74" s="97">
        <v>268</v>
      </c>
      <c r="X74" s="97">
        <v>249</v>
      </c>
      <c r="Y74" s="97">
        <v>245</v>
      </c>
      <c r="Z74" s="97">
        <v>259</v>
      </c>
      <c r="AA74" s="63"/>
      <c r="AB74" s="70">
        <f t="shared" si="163"/>
        <v>-23</v>
      </c>
      <c r="AC74" s="12">
        <f t="shared" si="164"/>
        <v>15</v>
      </c>
      <c r="AD74" s="12">
        <f t="shared" si="165"/>
        <v>2</v>
      </c>
      <c r="AE74" s="12">
        <f t="shared" si="166"/>
        <v>-11</v>
      </c>
      <c r="AF74" s="12">
        <f t="shared" si="167"/>
        <v>0</v>
      </c>
      <c r="AG74" s="12">
        <f t="shared" si="168"/>
        <v>8</v>
      </c>
      <c r="AH74" s="12">
        <f t="shared" si="169"/>
        <v>-4</v>
      </c>
      <c r="AI74" s="12">
        <f t="shared" si="170"/>
        <v>-7</v>
      </c>
      <c r="AJ74" s="12">
        <f t="shared" si="171"/>
        <v>-5</v>
      </c>
      <c r="AK74" s="12">
        <f t="shared" si="172"/>
        <v>6</v>
      </c>
      <c r="AL74" s="12">
        <f t="shared" si="173"/>
        <v>24</v>
      </c>
      <c r="AM74" s="12">
        <f t="shared" si="174"/>
        <v>34</v>
      </c>
      <c r="AN74" s="12">
        <f t="shared" si="175"/>
        <v>7</v>
      </c>
      <c r="AO74" s="12">
        <f t="shared" si="176"/>
        <v>-22</v>
      </c>
      <c r="AP74" s="12">
        <f t="shared" si="177"/>
        <v>44</v>
      </c>
      <c r="AQ74" s="12">
        <f t="shared" si="178"/>
        <v>13</v>
      </c>
      <c r="AR74" s="12">
        <f t="shared" si="179"/>
        <v>-19</v>
      </c>
      <c r="AS74" s="12">
        <f t="shared" si="180"/>
        <v>-4</v>
      </c>
      <c r="AT74" s="12">
        <f t="shared" si="181"/>
        <v>14</v>
      </c>
      <c r="AU74" s="79">
        <f t="shared" si="182"/>
        <v>72</v>
      </c>
      <c r="AV74" s="63"/>
      <c r="AW74" s="17">
        <v>0</v>
      </c>
      <c r="AX74" s="12">
        <v>0</v>
      </c>
      <c r="AY74" s="12">
        <v>0</v>
      </c>
      <c r="AZ74" s="12">
        <v>0</v>
      </c>
      <c r="BA74" s="12">
        <v>0</v>
      </c>
      <c r="BB74" s="12">
        <v>0</v>
      </c>
      <c r="BC74" s="12">
        <v>6</v>
      </c>
      <c r="BD74" s="12">
        <v>0</v>
      </c>
      <c r="BE74" s="12">
        <v>0</v>
      </c>
      <c r="BF74" s="11">
        <v>0</v>
      </c>
      <c r="BG74" s="11">
        <v>2</v>
      </c>
      <c r="BH74" s="11">
        <v>4</v>
      </c>
      <c r="BI74" s="11">
        <v>0</v>
      </c>
      <c r="BJ74" s="11">
        <v>0</v>
      </c>
      <c r="BK74" s="11">
        <v>1</v>
      </c>
      <c r="BL74" s="11">
        <v>1</v>
      </c>
      <c r="BM74" s="11"/>
      <c r="BN74" s="11"/>
      <c r="BO74" s="8"/>
      <c r="BP74" s="19">
        <f t="shared" si="183"/>
        <v>14</v>
      </c>
      <c r="BQ74" s="27"/>
      <c r="BR74" s="5">
        <f t="shared" si="184"/>
        <v>-23</v>
      </c>
      <c r="BS74" s="5">
        <f t="shared" si="185"/>
        <v>15</v>
      </c>
      <c r="BT74" s="5">
        <f t="shared" si="186"/>
        <v>2</v>
      </c>
      <c r="BU74" s="5">
        <f t="shared" si="187"/>
        <v>-11</v>
      </c>
      <c r="BV74" s="5">
        <f t="shared" si="188"/>
        <v>0</v>
      </c>
      <c r="BW74" s="5">
        <f t="shared" si="189"/>
        <v>8</v>
      </c>
      <c r="BX74" s="5">
        <f t="shared" si="190"/>
        <v>2</v>
      </c>
      <c r="BY74" s="5">
        <f t="shared" si="191"/>
        <v>-7</v>
      </c>
      <c r="BZ74" s="5">
        <f t="shared" si="192"/>
        <v>-5</v>
      </c>
      <c r="CA74" s="5">
        <f t="shared" si="193"/>
        <v>6</v>
      </c>
      <c r="CB74" s="5">
        <f t="shared" si="194"/>
        <v>26</v>
      </c>
      <c r="CC74" s="5">
        <f t="shared" si="195"/>
        <v>38</v>
      </c>
      <c r="CD74" s="5">
        <f t="shared" si="196"/>
        <v>7</v>
      </c>
      <c r="CE74" s="5">
        <f t="shared" si="197"/>
        <v>-22</v>
      </c>
      <c r="CF74" s="5">
        <f t="shared" si="198"/>
        <v>45</v>
      </c>
      <c r="CG74" s="5">
        <f t="shared" si="199"/>
        <v>14</v>
      </c>
      <c r="CH74" s="5">
        <f t="shared" si="200"/>
        <v>-19</v>
      </c>
      <c r="CI74" s="5">
        <f t="shared" si="201"/>
        <v>-4</v>
      </c>
      <c r="CJ74" s="5">
        <f t="shared" si="202"/>
        <v>14</v>
      </c>
      <c r="CK74" s="19">
        <f t="shared" si="203"/>
        <v>86</v>
      </c>
      <c r="CL74" s="19"/>
      <c r="CM74" s="5"/>
      <c r="CN74" s="5">
        <f t="shared" si="204"/>
        <v>38</v>
      </c>
      <c r="CO74" s="5">
        <f t="shared" si="205"/>
        <v>-13</v>
      </c>
      <c r="CP74" s="5">
        <f t="shared" si="206"/>
        <v>-13</v>
      </c>
      <c r="CQ74" s="5">
        <f t="shared" si="207"/>
        <v>11</v>
      </c>
      <c r="CR74" s="5">
        <f t="shared" si="208"/>
        <v>8</v>
      </c>
      <c r="CS74" s="5">
        <f t="shared" si="209"/>
        <v>-6</v>
      </c>
      <c r="CT74" s="5">
        <f t="shared" si="210"/>
        <v>-9</v>
      </c>
      <c r="CU74" s="5">
        <f t="shared" si="211"/>
        <v>2</v>
      </c>
      <c r="CV74" s="5">
        <f t="shared" si="212"/>
        <v>11</v>
      </c>
      <c r="CW74" s="5">
        <f t="shared" si="213"/>
        <v>20</v>
      </c>
      <c r="CX74" s="5">
        <f t="shared" si="214"/>
        <v>12</v>
      </c>
      <c r="CY74" s="5">
        <f t="shared" si="215"/>
        <v>-31</v>
      </c>
      <c r="CZ74" s="5">
        <f t="shared" si="216"/>
        <v>-29</v>
      </c>
      <c r="DA74" s="5">
        <f t="shared" si="217"/>
        <v>67</v>
      </c>
      <c r="DB74" s="5">
        <f t="shared" si="218"/>
        <v>-31</v>
      </c>
      <c r="DC74" s="5">
        <f t="shared" si="219"/>
        <v>-33</v>
      </c>
      <c r="DD74" s="5">
        <f t="shared" si="220"/>
        <v>15</v>
      </c>
      <c r="DE74" s="5">
        <f t="shared" si="221"/>
        <v>18</v>
      </c>
      <c r="DF74" s="19"/>
      <c r="DG74" s="19"/>
      <c r="DH74" s="19"/>
      <c r="DI74" s="77"/>
      <c r="DJ74" s="121">
        <v>-1.6521739130434783</v>
      </c>
      <c r="DK74" s="121">
        <v>-0.8666666666666667</v>
      </c>
      <c r="DL74" s="121">
        <v>-6.5</v>
      </c>
      <c r="DM74" s="121">
        <v>-1</v>
      </c>
      <c r="DN74" s="121" t="e">
        <v>#DIV/0!</v>
      </c>
      <c r="DO74" s="121">
        <v>-0.75</v>
      </c>
      <c r="DP74" s="121">
        <v>-4.5</v>
      </c>
      <c r="DQ74" s="121">
        <v>-0.2857142857142857</v>
      </c>
      <c r="DR74" s="121">
        <v>-2.2000000000000002</v>
      </c>
      <c r="DS74" s="121">
        <v>3.3333333333333335</v>
      </c>
      <c r="DT74" s="121">
        <v>0.46153846153846156</v>
      </c>
      <c r="DU74" s="121">
        <v>-0.81578947368421051</v>
      </c>
      <c r="DV74" s="121">
        <v>-4.1428571428571432</v>
      </c>
      <c r="DW74" s="121">
        <v>-3.0454545454545454</v>
      </c>
      <c r="DX74" s="121">
        <v>-0.68888888888888888</v>
      </c>
      <c r="DY74" s="121">
        <v>-2.3571428571428572</v>
      </c>
      <c r="DZ74" s="121">
        <v>-0.78947368421052633</v>
      </c>
      <c r="EA74" s="121"/>
      <c r="EB74" s="24"/>
      <c r="EC74" s="65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  <c r="EO74" s="77"/>
      <c r="EP74" s="77"/>
      <c r="EQ74" s="77"/>
      <c r="ER74" s="77"/>
      <c r="ES74" s="77"/>
      <c r="ET74" s="77"/>
      <c r="EU74" s="77"/>
      <c r="EV74" s="77"/>
      <c r="EW74" s="24"/>
      <c r="EX74" s="27"/>
      <c r="EY74" s="77"/>
      <c r="EZ74" s="77"/>
      <c r="FA74" s="77"/>
      <c r="FB74" s="77"/>
      <c r="FC74" s="77"/>
      <c r="FD74" s="77"/>
      <c r="FE74" s="77"/>
      <c r="FF74" s="77"/>
      <c r="FG74" s="77"/>
      <c r="FH74" s="77"/>
      <c r="FI74" s="77"/>
      <c r="FJ74" s="77"/>
      <c r="FK74" s="77"/>
      <c r="FL74" s="77"/>
      <c r="FM74" s="77"/>
      <c r="FN74" s="77"/>
      <c r="FO74" s="77"/>
      <c r="FP74" s="77"/>
      <c r="FQ74" s="77"/>
      <c r="FR74" s="24"/>
      <c r="FS74" s="24"/>
      <c r="FT74" s="24"/>
      <c r="FU74" s="77"/>
      <c r="FV74" s="77"/>
      <c r="FW74" s="77"/>
      <c r="FX74" s="77"/>
      <c r="FY74" s="77"/>
      <c r="FZ74" s="77"/>
      <c r="GA74" s="77"/>
      <c r="GB74" s="77"/>
      <c r="GC74" s="77"/>
      <c r="GD74" s="77"/>
      <c r="GE74" s="77"/>
      <c r="GF74" s="77"/>
      <c r="GG74" s="77"/>
      <c r="GH74" s="77"/>
      <c r="GI74" s="77"/>
      <c r="GJ74" s="77"/>
      <c r="GK74" s="77"/>
      <c r="GL74" s="77"/>
      <c r="GM74" s="77"/>
      <c r="GN74" s="24"/>
      <c r="GO74" s="24">
        <v>8.7000000000000001E-5</v>
      </c>
      <c r="GP74" s="10">
        <f t="shared" si="222"/>
        <v>-2.0010000000000002E-3</v>
      </c>
      <c r="GQ74" s="10">
        <f t="shared" si="223"/>
        <v>1.305E-3</v>
      </c>
      <c r="GR74" s="10">
        <f t="shared" si="224"/>
        <v>1.74E-4</v>
      </c>
      <c r="GS74" s="10">
        <f t="shared" si="225"/>
        <v>-9.5699999999999995E-4</v>
      </c>
      <c r="GT74" s="10">
        <f t="shared" si="226"/>
        <v>0</v>
      </c>
      <c r="GU74" s="10">
        <f t="shared" si="227"/>
        <v>6.96E-4</v>
      </c>
      <c r="GV74" s="10">
        <f t="shared" si="228"/>
        <v>1.74E-4</v>
      </c>
      <c r="GW74" s="10">
        <f t="shared" si="229"/>
        <v>-6.0899999999999995E-4</v>
      </c>
      <c r="GX74" s="10">
        <f t="shared" si="230"/>
        <v>-4.35E-4</v>
      </c>
      <c r="GY74" s="10">
        <f t="shared" si="231"/>
        <v>5.22E-4</v>
      </c>
      <c r="GZ74" s="10">
        <f t="shared" si="232"/>
        <v>2.2620000000000001E-3</v>
      </c>
      <c r="HA74" s="10">
        <f t="shared" si="233"/>
        <v>3.3059999999999999E-3</v>
      </c>
      <c r="HB74" s="10">
        <f t="shared" si="234"/>
        <v>6.0899999999999995E-4</v>
      </c>
      <c r="HC74" s="10">
        <f t="shared" si="235"/>
        <v>-1.9139999999999999E-3</v>
      </c>
      <c r="HD74" s="10">
        <f t="shared" si="236"/>
        <v>3.9150000000000001E-3</v>
      </c>
      <c r="HE74" s="10">
        <f t="shared" si="237"/>
        <v>1.2179999999999999E-3</v>
      </c>
      <c r="HF74" s="10">
        <f t="shared" si="238"/>
        <v>-1.653E-3</v>
      </c>
      <c r="HG74" s="10">
        <f t="shared" si="239"/>
        <v>-3.48E-4</v>
      </c>
      <c r="HH74" s="10">
        <f t="shared" si="240"/>
        <v>1.2179999999999999E-3</v>
      </c>
      <c r="HI74" s="19">
        <f t="shared" si="241"/>
        <v>7.4819999999999999E-3</v>
      </c>
      <c r="HJ74" s="115"/>
      <c r="HK74" s="115"/>
      <c r="HL74" s="115"/>
      <c r="HM74" s="115"/>
      <c r="HN74" s="115"/>
      <c r="HO74" s="115"/>
      <c r="HP74" s="115"/>
      <c r="HQ74" s="115"/>
      <c r="HR74" s="115"/>
      <c r="HS74" s="115"/>
      <c r="HT74" s="115"/>
      <c r="HU74" s="115"/>
      <c r="HV74" s="115"/>
      <c r="HW74" s="115"/>
      <c r="HX74" s="115"/>
      <c r="HY74" s="115"/>
      <c r="HZ74" s="115"/>
      <c r="IA74" s="115"/>
      <c r="IB74" s="115"/>
      <c r="IC74" s="22">
        <f t="shared" si="162"/>
        <v>8.7000000000000001E-5</v>
      </c>
      <c r="ID74" s="22"/>
      <c r="IE74" s="24">
        <f t="shared" si="242"/>
        <v>1.0706685173350725E-10</v>
      </c>
      <c r="IF74" s="24">
        <f t="shared" si="243"/>
        <v>6.5769637493440178E-10</v>
      </c>
    </row>
    <row r="75" spans="1:240" x14ac:dyDescent="0.25">
      <c r="A75" s="163">
        <v>73</v>
      </c>
      <c r="B75" s="49"/>
      <c r="C75" s="49" t="s">
        <v>185</v>
      </c>
      <c r="D75" s="49" t="s">
        <v>185</v>
      </c>
      <c r="E75" s="82">
        <v>207</v>
      </c>
      <c r="F75" s="53" t="s">
        <v>130</v>
      </c>
      <c r="G75" s="17">
        <v>3201</v>
      </c>
      <c r="H75" s="12">
        <v>3348</v>
      </c>
      <c r="I75" s="12">
        <v>3423</v>
      </c>
      <c r="J75" s="12">
        <v>3608</v>
      </c>
      <c r="K75" s="12">
        <v>3958</v>
      </c>
      <c r="L75" s="12">
        <v>4373</v>
      </c>
      <c r="M75" s="12">
        <v>4758</v>
      </c>
      <c r="N75" s="12">
        <v>5305</v>
      </c>
      <c r="O75" s="12">
        <v>5718</v>
      </c>
      <c r="P75" s="11">
        <v>6166</v>
      </c>
      <c r="Q75" s="11">
        <v>6747</v>
      </c>
      <c r="R75" s="12">
        <v>6928</v>
      </c>
      <c r="S75" s="11">
        <v>7693</v>
      </c>
      <c r="T75" s="11">
        <v>8438</v>
      </c>
      <c r="U75" s="11">
        <v>8864</v>
      </c>
      <c r="V75" s="98">
        <v>9631</v>
      </c>
      <c r="W75" s="98">
        <v>10383</v>
      </c>
      <c r="X75" s="98">
        <v>11167</v>
      </c>
      <c r="Y75" s="98">
        <v>11733</v>
      </c>
      <c r="Z75" s="98">
        <v>13129</v>
      </c>
      <c r="AA75" s="63"/>
      <c r="AB75" s="72">
        <f t="shared" si="163"/>
        <v>147</v>
      </c>
      <c r="AC75" s="11">
        <f t="shared" si="164"/>
        <v>75</v>
      </c>
      <c r="AD75" s="11">
        <f t="shared" si="165"/>
        <v>185</v>
      </c>
      <c r="AE75" s="11">
        <f t="shared" si="166"/>
        <v>350</v>
      </c>
      <c r="AF75" s="11">
        <f t="shared" si="167"/>
        <v>415</v>
      </c>
      <c r="AG75" s="11">
        <f t="shared" si="168"/>
        <v>385</v>
      </c>
      <c r="AH75" s="11">
        <f t="shared" si="169"/>
        <v>547</v>
      </c>
      <c r="AI75" s="11">
        <f t="shared" si="170"/>
        <v>413</v>
      </c>
      <c r="AJ75" s="11">
        <f t="shared" si="171"/>
        <v>448</v>
      </c>
      <c r="AK75" s="11">
        <f t="shared" si="172"/>
        <v>581</v>
      </c>
      <c r="AL75" s="11">
        <f t="shared" si="173"/>
        <v>181</v>
      </c>
      <c r="AM75" s="11">
        <f t="shared" si="174"/>
        <v>765</v>
      </c>
      <c r="AN75" s="11">
        <f t="shared" si="175"/>
        <v>745</v>
      </c>
      <c r="AO75" s="11">
        <f t="shared" si="176"/>
        <v>426</v>
      </c>
      <c r="AP75" s="11">
        <f t="shared" si="177"/>
        <v>767</v>
      </c>
      <c r="AQ75" s="11">
        <f t="shared" si="178"/>
        <v>752</v>
      </c>
      <c r="AR75" s="11">
        <f t="shared" si="179"/>
        <v>784</v>
      </c>
      <c r="AS75" s="11">
        <f t="shared" si="180"/>
        <v>566</v>
      </c>
      <c r="AT75" s="11">
        <f t="shared" si="181"/>
        <v>1396</v>
      </c>
      <c r="AU75" s="78">
        <f t="shared" si="182"/>
        <v>9928</v>
      </c>
      <c r="AV75" s="65"/>
      <c r="AW75" s="17">
        <v>172</v>
      </c>
      <c r="AX75" s="12">
        <v>345</v>
      </c>
      <c r="AY75" s="12">
        <v>558</v>
      </c>
      <c r="AZ75" s="12">
        <v>463</v>
      </c>
      <c r="BA75" s="12">
        <v>296</v>
      </c>
      <c r="BB75" s="12">
        <v>271</v>
      </c>
      <c r="BC75" s="12">
        <v>294</v>
      </c>
      <c r="BD75" s="12">
        <v>329</v>
      </c>
      <c r="BE75" s="12">
        <v>365</v>
      </c>
      <c r="BF75" s="11">
        <v>423</v>
      </c>
      <c r="BG75" s="11">
        <v>458</v>
      </c>
      <c r="BH75" s="11">
        <v>423</v>
      </c>
      <c r="BI75" s="11">
        <v>264</v>
      </c>
      <c r="BJ75" s="11">
        <v>345</v>
      </c>
      <c r="BK75" s="11">
        <v>288</v>
      </c>
      <c r="BL75" s="11">
        <v>214</v>
      </c>
      <c r="BM75" s="11">
        <v>312</v>
      </c>
      <c r="BN75" s="11">
        <v>440</v>
      </c>
      <c r="BO75" s="11">
        <v>569</v>
      </c>
      <c r="BP75" s="27">
        <f t="shared" si="183"/>
        <v>6829</v>
      </c>
      <c r="BQ75" s="136"/>
      <c r="BR75" s="5">
        <f t="shared" si="184"/>
        <v>319</v>
      </c>
      <c r="BS75" s="5">
        <f t="shared" si="185"/>
        <v>420</v>
      </c>
      <c r="BT75" s="5">
        <f t="shared" si="186"/>
        <v>743</v>
      </c>
      <c r="BU75" s="5">
        <f t="shared" si="187"/>
        <v>813</v>
      </c>
      <c r="BV75" s="5">
        <f t="shared" si="188"/>
        <v>711</v>
      </c>
      <c r="BW75" s="5">
        <f t="shared" si="189"/>
        <v>656</v>
      </c>
      <c r="BX75" s="5">
        <f t="shared" si="190"/>
        <v>841</v>
      </c>
      <c r="BY75" s="5">
        <f t="shared" si="191"/>
        <v>742</v>
      </c>
      <c r="BZ75" s="5">
        <f t="shared" si="192"/>
        <v>813</v>
      </c>
      <c r="CA75" s="5">
        <f t="shared" si="193"/>
        <v>1004</v>
      </c>
      <c r="CB75" s="5">
        <f t="shared" si="194"/>
        <v>639</v>
      </c>
      <c r="CC75" s="5">
        <f t="shared" si="195"/>
        <v>1188</v>
      </c>
      <c r="CD75" s="5">
        <f t="shared" si="196"/>
        <v>1009</v>
      </c>
      <c r="CE75" s="5">
        <f t="shared" si="197"/>
        <v>771</v>
      </c>
      <c r="CF75" s="5">
        <f t="shared" si="198"/>
        <v>1055</v>
      </c>
      <c r="CG75" s="5">
        <f t="shared" si="199"/>
        <v>966</v>
      </c>
      <c r="CH75" s="5">
        <f t="shared" si="200"/>
        <v>1096</v>
      </c>
      <c r="CI75" s="5">
        <f t="shared" si="201"/>
        <v>1006</v>
      </c>
      <c r="CJ75" s="5">
        <f t="shared" si="202"/>
        <v>1965</v>
      </c>
      <c r="CK75" s="19">
        <f t="shared" si="203"/>
        <v>16757</v>
      </c>
      <c r="CL75" s="19"/>
      <c r="CM75" s="5"/>
      <c r="CN75" s="5">
        <f t="shared" si="204"/>
        <v>101</v>
      </c>
      <c r="CO75" s="5">
        <f t="shared" si="205"/>
        <v>323</v>
      </c>
      <c r="CP75" s="5">
        <f t="shared" si="206"/>
        <v>70</v>
      </c>
      <c r="CQ75" s="5">
        <f t="shared" si="207"/>
        <v>-102</v>
      </c>
      <c r="CR75" s="5">
        <f t="shared" si="208"/>
        <v>-55</v>
      </c>
      <c r="CS75" s="5">
        <f t="shared" si="209"/>
        <v>185</v>
      </c>
      <c r="CT75" s="5">
        <f t="shared" si="210"/>
        <v>-99</v>
      </c>
      <c r="CU75" s="5">
        <f t="shared" si="211"/>
        <v>71</v>
      </c>
      <c r="CV75" s="5">
        <f t="shared" si="212"/>
        <v>191</v>
      </c>
      <c r="CW75" s="5">
        <f t="shared" si="213"/>
        <v>-365</v>
      </c>
      <c r="CX75" s="5">
        <f t="shared" si="214"/>
        <v>549</v>
      </c>
      <c r="CY75" s="5">
        <f t="shared" si="215"/>
        <v>-179</v>
      </c>
      <c r="CZ75" s="5">
        <f t="shared" si="216"/>
        <v>-238</v>
      </c>
      <c r="DA75" s="5">
        <f t="shared" si="217"/>
        <v>284</v>
      </c>
      <c r="DB75" s="5">
        <f t="shared" si="218"/>
        <v>-89</v>
      </c>
      <c r="DC75" s="5">
        <f t="shared" si="219"/>
        <v>130</v>
      </c>
      <c r="DD75" s="5">
        <f t="shared" si="220"/>
        <v>-90</v>
      </c>
      <c r="DE75" s="5">
        <f t="shared" si="221"/>
        <v>959</v>
      </c>
      <c r="DF75" s="19"/>
      <c r="DG75" s="19"/>
      <c r="DH75" s="19"/>
      <c r="DI75" s="77"/>
      <c r="DJ75" s="121">
        <v>0.31661442006269591</v>
      </c>
      <c r="DK75" s="121">
        <v>0.76904761904761909</v>
      </c>
      <c r="DL75" s="121">
        <v>9.4212651413189769E-2</v>
      </c>
      <c r="DM75" s="121">
        <v>-0.12546125461254612</v>
      </c>
      <c r="DN75" s="121">
        <v>-7.7355836849507739E-2</v>
      </c>
      <c r="DO75" s="121">
        <v>0.28201219512195119</v>
      </c>
      <c r="DP75" s="121">
        <v>-0.11771700356718193</v>
      </c>
      <c r="DQ75" s="121">
        <v>9.5687331536388143E-2</v>
      </c>
      <c r="DR75" s="121">
        <v>0.23493234932349324</v>
      </c>
      <c r="DS75" s="121">
        <v>-0.36354581673306774</v>
      </c>
      <c r="DT75" s="121">
        <v>0.85915492957746475</v>
      </c>
      <c r="DU75" s="121">
        <v>-0.15067340067340068</v>
      </c>
      <c r="DV75" s="121">
        <v>-0.2358771060455897</v>
      </c>
      <c r="DW75" s="121">
        <v>0.36835278858625164</v>
      </c>
      <c r="DX75" s="121">
        <v>-8.4360189573459712E-2</v>
      </c>
      <c r="DY75" s="121">
        <v>0.13457556935817805</v>
      </c>
      <c r="DZ75" s="121">
        <v>-8.211678832116788E-2</v>
      </c>
      <c r="EA75" s="121"/>
      <c r="EB75" s="24"/>
      <c r="EC75" s="65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  <c r="EO75" s="77"/>
      <c r="EP75" s="77"/>
      <c r="EQ75" s="77"/>
      <c r="ER75" s="77"/>
      <c r="ES75" s="77"/>
      <c r="ET75" s="77"/>
      <c r="EU75" s="77"/>
      <c r="EV75" s="77"/>
      <c r="EW75" s="24"/>
      <c r="EX75" s="27"/>
      <c r="EY75" s="77"/>
      <c r="EZ75" s="77"/>
      <c r="FA75" s="77"/>
      <c r="FB75" s="77"/>
      <c r="FC75" s="77"/>
      <c r="FD75" s="77"/>
      <c r="FE75" s="77"/>
      <c r="FF75" s="77"/>
      <c r="FG75" s="77"/>
      <c r="FH75" s="77"/>
      <c r="FI75" s="77"/>
      <c r="FJ75" s="77"/>
      <c r="FK75" s="77"/>
      <c r="FL75" s="77"/>
      <c r="FM75" s="77"/>
      <c r="FN75" s="77"/>
      <c r="FO75" s="77"/>
      <c r="FP75" s="77"/>
      <c r="FQ75" s="77"/>
      <c r="FR75" s="24"/>
      <c r="FS75" s="24"/>
      <c r="FT75" s="24"/>
      <c r="FU75" s="77"/>
      <c r="FV75" s="77"/>
      <c r="FW75" s="77"/>
      <c r="FX75" s="77"/>
      <c r="FY75" s="77"/>
      <c r="FZ75" s="77"/>
      <c r="GA75" s="77"/>
      <c r="GB75" s="77"/>
      <c r="GC75" s="77"/>
      <c r="GD75" s="77"/>
      <c r="GE75" s="77"/>
      <c r="GF75" s="77"/>
      <c r="GG75" s="77"/>
      <c r="GH75" s="77"/>
      <c r="GI75" s="77"/>
      <c r="GJ75" s="77"/>
      <c r="GK75" s="77"/>
      <c r="GL75" s="77"/>
      <c r="GM75" s="77"/>
      <c r="GN75" s="24"/>
      <c r="GO75" s="24">
        <v>0.12701999999999999</v>
      </c>
      <c r="GP75" s="10">
        <f t="shared" si="222"/>
        <v>40.519379999999998</v>
      </c>
      <c r="GQ75" s="10">
        <f t="shared" si="223"/>
        <v>53.348399999999998</v>
      </c>
      <c r="GR75" s="10">
        <f t="shared" si="224"/>
        <v>94.375859999999989</v>
      </c>
      <c r="GS75" s="10">
        <f t="shared" si="225"/>
        <v>103.26725999999999</v>
      </c>
      <c r="GT75" s="10">
        <f t="shared" si="226"/>
        <v>90.311219999999992</v>
      </c>
      <c r="GU75" s="10">
        <f t="shared" si="227"/>
        <v>83.325119999999998</v>
      </c>
      <c r="GV75" s="10">
        <f t="shared" si="228"/>
        <v>106.82382</v>
      </c>
      <c r="GW75" s="10">
        <f t="shared" si="229"/>
        <v>94.248840000000001</v>
      </c>
      <c r="GX75" s="10">
        <f t="shared" si="230"/>
        <v>103.26725999999999</v>
      </c>
      <c r="GY75" s="10">
        <f t="shared" si="231"/>
        <v>127.52807999999999</v>
      </c>
      <c r="GZ75" s="10">
        <f t="shared" si="232"/>
        <v>81.165779999999998</v>
      </c>
      <c r="HA75" s="10">
        <f t="shared" si="233"/>
        <v>150.89975999999999</v>
      </c>
      <c r="HB75" s="10">
        <f t="shared" si="234"/>
        <v>128.16317999999998</v>
      </c>
      <c r="HC75" s="10">
        <f t="shared" si="235"/>
        <v>97.932419999999993</v>
      </c>
      <c r="HD75" s="10">
        <f t="shared" si="236"/>
        <v>134.0061</v>
      </c>
      <c r="HE75" s="10">
        <f t="shared" si="237"/>
        <v>122.70132</v>
      </c>
      <c r="HF75" s="10">
        <f t="shared" si="238"/>
        <v>139.21392</v>
      </c>
      <c r="HG75" s="10">
        <f t="shared" si="239"/>
        <v>127.78211999999999</v>
      </c>
      <c r="HH75" s="10">
        <f t="shared" si="240"/>
        <v>249.59429999999998</v>
      </c>
      <c r="HI75" s="19">
        <f t="shared" si="241"/>
        <v>2128.4741399999998</v>
      </c>
      <c r="HJ75" s="115"/>
      <c r="HK75" s="115"/>
      <c r="HL75" s="115"/>
      <c r="HM75" s="115"/>
      <c r="HN75" s="115"/>
      <c r="HO75" s="115"/>
      <c r="HP75" s="115"/>
      <c r="HQ75" s="115"/>
      <c r="HR75" s="115"/>
      <c r="HS75" s="115"/>
      <c r="HT75" s="115"/>
      <c r="HU75" s="115"/>
      <c r="HV75" s="115"/>
      <c r="HW75" s="115"/>
      <c r="HX75" s="115"/>
      <c r="HY75" s="115"/>
      <c r="HZ75" s="115"/>
      <c r="IA75" s="115"/>
      <c r="IB75" s="115"/>
      <c r="IC75" s="22">
        <f t="shared" si="162"/>
        <v>0.12701999999999999</v>
      </c>
      <c r="ID75" s="22"/>
      <c r="IE75" s="24">
        <f t="shared" si="242"/>
        <v>2.194029220987564E-5</v>
      </c>
      <c r="IF75" s="24">
        <f t="shared" si="243"/>
        <v>1.8710100588340261E-4</v>
      </c>
    </row>
    <row r="76" spans="1:240" x14ac:dyDescent="0.25">
      <c r="A76" s="163">
        <v>74</v>
      </c>
      <c r="B76" s="49"/>
      <c r="C76" s="49" t="s">
        <v>185</v>
      </c>
      <c r="D76" s="49" t="s">
        <v>185</v>
      </c>
      <c r="E76" s="82">
        <v>208</v>
      </c>
      <c r="F76" s="53" t="s">
        <v>31</v>
      </c>
      <c r="G76" s="17">
        <v>750</v>
      </c>
      <c r="H76" s="12">
        <v>777</v>
      </c>
      <c r="I76" s="12">
        <v>821</v>
      </c>
      <c r="J76" s="12">
        <v>878</v>
      </c>
      <c r="K76" s="12">
        <v>931</v>
      </c>
      <c r="L76" s="12">
        <v>954</v>
      </c>
      <c r="M76" s="12">
        <v>999</v>
      </c>
      <c r="N76" s="12">
        <v>1025</v>
      </c>
      <c r="O76" s="12">
        <v>1065</v>
      </c>
      <c r="P76" s="11">
        <v>1147</v>
      </c>
      <c r="Q76" s="11">
        <v>1218</v>
      </c>
      <c r="R76" s="12">
        <v>1234</v>
      </c>
      <c r="S76" s="11">
        <v>1266</v>
      </c>
      <c r="T76" s="12">
        <v>1308</v>
      </c>
      <c r="U76" s="12">
        <v>1345</v>
      </c>
      <c r="V76" s="97">
        <v>1370</v>
      </c>
      <c r="W76" s="97">
        <v>1415</v>
      </c>
      <c r="X76" s="97">
        <v>1420</v>
      </c>
      <c r="Y76" s="97">
        <v>1509</v>
      </c>
      <c r="Z76" s="98">
        <v>1614</v>
      </c>
      <c r="AA76" s="65"/>
      <c r="AB76" s="72">
        <f t="shared" si="163"/>
        <v>27</v>
      </c>
      <c r="AC76" s="11">
        <f t="shared" si="164"/>
        <v>44</v>
      </c>
      <c r="AD76" s="11">
        <f t="shared" si="165"/>
        <v>57</v>
      </c>
      <c r="AE76" s="11">
        <f t="shared" si="166"/>
        <v>53</v>
      </c>
      <c r="AF76" s="11">
        <f t="shared" si="167"/>
        <v>23</v>
      </c>
      <c r="AG76" s="11">
        <f t="shared" si="168"/>
        <v>45</v>
      </c>
      <c r="AH76" s="11">
        <f t="shared" si="169"/>
        <v>26</v>
      </c>
      <c r="AI76" s="11">
        <f t="shared" si="170"/>
        <v>40</v>
      </c>
      <c r="AJ76" s="11">
        <f t="shared" si="171"/>
        <v>82</v>
      </c>
      <c r="AK76" s="11">
        <f t="shared" si="172"/>
        <v>71</v>
      </c>
      <c r="AL76" s="11">
        <f t="shared" si="173"/>
        <v>16</v>
      </c>
      <c r="AM76" s="11">
        <f t="shared" si="174"/>
        <v>32</v>
      </c>
      <c r="AN76" s="11">
        <f t="shared" si="175"/>
        <v>42</v>
      </c>
      <c r="AO76" s="11">
        <f t="shared" si="176"/>
        <v>37</v>
      </c>
      <c r="AP76" s="11">
        <f t="shared" si="177"/>
        <v>25</v>
      </c>
      <c r="AQ76" s="11">
        <f t="shared" si="178"/>
        <v>45</v>
      </c>
      <c r="AR76" s="11">
        <f t="shared" si="179"/>
        <v>5</v>
      </c>
      <c r="AS76" s="11">
        <f t="shared" si="180"/>
        <v>89</v>
      </c>
      <c r="AT76" s="11">
        <f t="shared" si="181"/>
        <v>105</v>
      </c>
      <c r="AU76" s="78">
        <f t="shared" si="182"/>
        <v>864</v>
      </c>
      <c r="AV76" s="65"/>
      <c r="AW76" s="17">
        <v>10</v>
      </c>
      <c r="AX76" s="12">
        <v>26</v>
      </c>
      <c r="AY76" s="12">
        <v>15</v>
      </c>
      <c r="AZ76" s="12">
        <v>16</v>
      </c>
      <c r="BA76" s="12">
        <v>18</v>
      </c>
      <c r="BB76" s="12">
        <v>30</v>
      </c>
      <c r="BC76" s="12">
        <v>14</v>
      </c>
      <c r="BD76" s="12">
        <v>14</v>
      </c>
      <c r="BE76" s="12">
        <v>26</v>
      </c>
      <c r="BF76" s="11">
        <v>34</v>
      </c>
      <c r="BG76" s="11">
        <v>31</v>
      </c>
      <c r="BH76" s="11">
        <v>22</v>
      </c>
      <c r="BI76" s="11">
        <v>21</v>
      </c>
      <c r="BJ76" s="11">
        <v>28</v>
      </c>
      <c r="BK76" s="11">
        <v>26</v>
      </c>
      <c r="BL76" s="11">
        <v>21</v>
      </c>
      <c r="BM76" s="12">
        <v>14</v>
      </c>
      <c r="BN76" s="12">
        <v>13</v>
      </c>
      <c r="BO76" s="23">
        <v>13.5</v>
      </c>
      <c r="BP76" s="27">
        <f t="shared" si="183"/>
        <v>392.5</v>
      </c>
      <c r="BQ76" s="27"/>
      <c r="BR76" s="5">
        <f t="shared" si="184"/>
        <v>37</v>
      </c>
      <c r="BS76" s="5">
        <f t="shared" si="185"/>
        <v>70</v>
      </c>
      <c r="BT76" s="5">
        <f t="shared" si="186"/>
        <v>72</v>
      </c>
      <c r="BU76" s="5">
        <f t="shared" si="187"/>
        <v>69</v>
      </c>
      <c r="BV76" s="5">
        <f t="shared" si="188"/>
        <v>41</v>
      </c>
      <c r="BW76" s="5">
        <f t="shared" si="189"/>
        <v>75</v>
      </c>
      <c r="BX76" s="5">
        <f t="shared" si="190"/>
        <v>40</v>
      </c>
      <c r="BY76" s="5">
        <f t="shared" si="191"/>
        <v>54</v>
      </c>
      <c r="BZ76" s="5">
        <f t="shared" si="192"/>
        <v>108</v>
      </c>
      <c r="CA76" s="5">
        <f t="shared" si="193"/>
        <v>105</v>
      </c>
      <c r="CB76" s="5">
        <f t="shared" si="194"/>
        <v>47</v>
      </c>
      <c r="CC76" s="5">
        <f t="shared" si="195"/>
        <v>54</v>
      </c>
      <c r="CD76" s="5">
        <f t="shared" si="196"/>
        <v>63</v>
      </c>
      <c r="CE76" s="5">
        <f t="shared" si="197"/>
        <v>65</v>
      </c>
      <c r="CF76" s="5">
        <f t="shared" si="198"/>
        <v>51</v>
      </c>
      <c r="CG76" s="5">
        <f t="shared" si="199"/>
        <v>66</v>
      </c>
      <c r="CH76" s="5">
        <f t="shared" si="200"/>
        <v>19</v>
      </c>
      <c r="CI76" s="5">
        <f t="shared" si="201"/>
        <v>102</v>
      </c>
      <c r="CJ76" s="5">
        <f t="shared" si="202"/>
        <v>118.5</v>
      </c>
      <c r="CK76" s="19">
        <f t="shared" si="203"/>
        <v>1256.5</v>
      </c>
      <c r="CL76" s="19"/>
      <c r="CM76" s="5"/>
      <c r="CN76" s="5">
        <f t="shared" si="204"/>
        <v>33</v>
      </c>
      <c r="CO76" s="5">
        <f t="shared" si="205"/>
        <v>2</v>
      </c>
      <c r="CP76" s="5">
        <f t="shared" si="206"/>
        <v>-3</v>
      </c>
      <c r="CQ76" s="5">
        <f t="shared" si="207"/>
        <v>-28</v>
      </c>
      <c r="CR76" s="5">
        <f t="shared" si="208"/>
        <v>34</v>
      </c>
      <c r="CS76" s="5">
        <f t="shared" si="209"/>
        <v>-35</v>
      </c>
      <c r="CT76" s="5">
        <f t="shared" si="210"/>
        <v>14</v>
      </c>
      <c r="CU76" s="5">
        <f t="shared" si="211"/>
        <v>54</v>
      </c>
      <c r="CV76" s="5">
        <f t="shared" si="212"/>
        <v>-3</v>
      </c>
      <c r="CW76" s="5">
        <f t="shared" si="213"/>
        <v>-58</v>
      </c>
      <c r="CX76" s="5">
        <f t="shared" si="214"/>
        <v>7</v>
      </c>
      <c r="CY76" s="5">
        <f t="shared" si="215"/>
        <v>9</v>
      </c>
      <c r="CZ76" s="5">
        <f t="shared" si="216"/>
        <v>2</v>
      </c>
      <c r="DA76" s="5">
        <f t="shared" si="217"/>
        <v>-14</v>
      </c>
      <c r="DB76" s="5">
        <f t="shared" si="218"/>
        <v>15</v>
      </c>
      <c r="DC76" s="5">
        <f t="shared" si="219"/>
        <v>-47</v>
      </c>
      <c r="DD76" s="5">
        <f t="shared" si="220"/>
        <v>83</v>
      </c>
      <c r="DE76" s="5">
        <f t="shared" si="221"/>
        <v>16.5</v>
      </c>
      <c r="DF76" s="19"/>
      <c r="DG76" s="19"/>
      <c r="DH76" s="19"/>
      <c r="DI76" s="77"/>
      <c r="DJ76" s="121">
        <v>0.89189189189189189</v>
      </c>
      <c r="DK76" s="121">
        <v>2.8571428571428571E-2</v>
      </c>
      <c r="DL76" s="121">
        <v>-4.1666666666666664E-2</v>
      </c>
      <c r="DM76" s="121">
        <v>-0.40579710144927539</v>
      </c>
      <c r="DN76" s="121">
        <v>0.82926829268292679</v>
      </c>
      <c r="DO76" s="121">
        <v>-0.46666666666666667</v>
      </c>
      <c r="DP76" s="121">
        <v>0.35</v>
      </c>
      <c r="DQ76" s="121">
        <v>1</v>
      </c>
      <c r="DR76" s="121">
        <v>-2.7777777777777776E-2</v>
      </c>
      <c r="DS76" s="121">
        <v>-0.55238095238095242</v>
      </c>
      <c r="DT76" s="121">
        <v>0.14893617021276595</v>
      </c>
      <c r="DU76" s="121">
        <v>0.16666666666666666</v>
      </c>
      <c r="DV76" s="121">
        <v>3.1746031746031744E-2</v>
      </c>
      <c r="DW76" s="121">
        <v>-0.2153846153846154</v>
      </c>
      <c r="DX76" s="121">
        <v>0.29411764705882354</v>
      </c>
      <c r="DY76" s="121">
        <v>-0.71212121212121215</v>
      </c>
      <c r="DZ76" s="121">
        <v>4.3684210526315788</v>
      </c>
      <c r="EA76" s="121"/>
      <c r="EB76" s="24"/>
      <c r="EC76" s="65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  <c r="EO76" s="77"/>
      <c r="EP76" s="77"/>
      <c r="EQ76" s="77"/>
      <c r="ER76" s="77"/>
      <c r="ES76" s="77"/>
      <c r="ET76" s="77"/>
      <c r="EU76" s="77"/>
      <c r="EV76" s="77"/>
      <c r="EW76" s="24"/>
      <c r="EX76" s="27"/>
      <c r="EY76" s="77"/>
      <c r="EZ76" s="77"/>
      <c r="FA76" s="77"/>
      <c r="FB76" s="77"/>
      <c r="FC76" s="77"/>
      <c r="FD76" s="77"/>
      <c r="FE76" s="77"/>
      <c r="FF76" s="77"/>
      <c r="FG76" s="77"/>
      <c r="FH76" s="77"/>
      <c r="FI76" s="77"/>
      <c r="FJ76" s="77"/>
      <c r="FK76" s="77"/>
      <c r="FL76" s="77"/>
      <c r="FM76" s="77"/>
      <c r="FN76" s="77"/>
      <c r="FO76" s="77"/>
      <c r="FP76" s="77"/>
      <c r="FQ76" s="77"/>
      <c r="FR76" s="24"/>
      <c r="FS76" s="24"/>
      <c r="FT76" s="24"/>
      <c r="FU76" s="77"/>
      <c r="FV76" s="77"/>
      <c r="FW76" s="77"/>
      <c r="FX76" s="77"/>
      <c r="FY76" s="77"/>
      <c r="FZ76" s="77"/>
      <c r="GA76" s="77"/>
      <c r="GB76" s="77"/>
      <c r="GC76" s="77"/>
      <c r="GD76" s="77"/>
      <c r="GE76" s="77"/>
      <c r="GF76" s="77"/>
      <c r="GG76" s="77"/>
      <c r="GH76" s="77"/>
      <c r="GI76" s="77"/>
      <c r="GJ76" s="77"/>
      <c r="GK76" s="77"/>
      <c r="GL76" s="77"/>
      <c r="GM76" s="77"/>
      <c r="GN76" s="24"/>
      <c r="GO76" s="24">
        <v>0.76646999999999987</v>
      </c>
      <c r="GP76" s="10">
        <f t="shared" si="222"/>
        <v>28.359389999999994</v>
      </c>
      <c r="GQ76" s="10">
        <f t="shared" si="223"/>
        <v>53.652899999999988</v>
      </c>
      <c r="GR76" s="10">
        <f t="shared" si="224"/>
        <v>55.185839999999992</v>
      </c>
      <c r="GS76" s="10">
        <f t="shared" si="225"/>
        <v>52.88642999999999</v>
      </c>
      <c r="GT76" s="10">
        <f t="shared" si="226"/>
        <v>31.425269999999994</v>
      </c>
      <c r="GU76" s="10">
        <f t="shared" si="227"/>
        <v>57.485249999999994</v>
      </c>
      <c r="GV76" s="10">
        <f t="shared" si="228"/>
        <v>30.658799999999996</v>
      </c>
      <c r="GW76" s="10">
        <f t="shared" si="229"/>
        <v>41.389379999999996</v>
      </c>
      <c r="GX76" s="10">
        <f t="shared" si="230"/>
        <v>82.778759999999991</v>
      </c>
      <c r="GY76" s="10">
        <f t="shared" si="231"/>
        <v>80.479349999999982</v>
      </c>
      <c r="GZ76" s="10">
        <f t="shared" si="232"/>
        <v>36.024089999999994</v>
      </c>
      <c r="HA76" s="10">
        <f t="shared" si="233"/>
        <v>41.389379999999996</v>
      </c>
      <c r="HB76" s="10">
        <f t="shared" si="234"/>
        <v>48.287609999999994</v>
      </c>
      <c r="HC76" s="10">
        <f t="shared" si="235"/>
        <v>49.82054999999999</v>
      </c>
      <c r="HD76" s="10">
        <f t="shared" si="236"/>
        <v>39.089969999999994</v>
      </c>
      <c r="HE76" s="10">
        <f t="shared" si="237"/>
        <v>50.587019999999988</v>
      </c>
      <c r="HF76" s="10">
        <f t="shared" si="238"/>
        <v>14.562929999999998</v>
      </c>
      <c r="HG76" s="10">
        <f t="shared" si="239"/>
        <v>78.179939999999988</v>
      </c>
      <c r="HH76" s="10">
        <f t="shared" si="240"/>
        <v>90.826694999999987</v>
      </c>
      <c r="HI76" s="19">
        <f t="shared" si="241"/>
        <v>963.06955499999981</v>
      </c>
      <c r="HJ76" s="115"/>
      <c r="HK76" s="115"/>
      <c r="HL76" s="115"/>
      <c r="HM76" s="115"/>
      <c r="HN76" s="115"/>
      <c r="HO76" s="115"/>
      <c r="HP76" s="115"/>
      <c r="HQ76" s="115"/>
      <c r="HR76" s="115"/>
      <c r="HS76" s="115"/>
      <c r="HT76" s="115"/>
      <c r="HU76" s="115"/>
      <c r="HV76" s="115"/>
      <c r="HW76" s="115"/>
      <c r="HX76" s="115"/>
      <c r="HY76" s="115"/>
      <c r="HZ76" s="115"/>
      <c r="IA76" s="115"/>
      <c r="IB76" s="115"/>
      <c r="IC76" s="22">
        <f t="shared" si="162"/>
        <v>0.76646999999999987</v>
      </c>
      <c r="ID76" s="22"/>
      <c r="IE76" s="24">
        <f t="shared" si="242"/>
        <v>7.9840133719289694E-6</v>
      </c>
      <c r="IF76" s="24">
        <f t="shared" si="243"/>
        <v>8.4657491998554838E-5</v>
      </c>
    </row>
    <row r="77" spans="1:240" x14ac:dyDescent="0.25">
      <c r="A77" s="163">
        <v>75</v>
      </c>
      <c r="B77" s="49"/>
      <c r="C77" s="49" t="s">
        <v>185</v>
      </c>
      <c r="D77" s="49" t="s">
        <v>185</v>
      </c>
      <c r="E77" s="82">
        <v>254</v>
      </c>
      <c r="F77" s="53" t="s">
        <v>41</v>
      </c>
      <c r="G77" s="17">
        <v>340</v>
      </c>
      <c r="H77" s="12">
        <v>411</v>
      </c>
      <c r="I77" s="12">
        <v>453</v>
      </c>
      <c r="J77" s="12">
        <v>487</v>
      </c>
      <c r="K77" s="12">
        <v>578</v>
      </c>
      <c r="L77" s="12">
        <v>586</v>
      </c>
      <c r="M77" s="12">
        <v>505</v>
      </c>
      <c r="N77" s="12">
        <v>972</v>
      </c>
      <c r="O77" s="12">
        <v>1306</v>
      </c>
      <c r="P77" s="11">
        <v>1845</v>
      </c>
      <c r="Q77" s="11">
        <v>2539</v>
      </c>
      <c r="R77" s="12">
        <v>3308</v>
      </c>
      <c r="S77" s="11">
        <v>4258</v>
      </c>
      <c r="T77" s="11">
        <v>5658</v>
      </c>
      <c r="U77" s="11">
        <v>6195</v>
      </c>
      <c r="V77" s="98">
        <v>6024</v>
      </c>
      <c r="W77" s="98">
        <v>6559</v>
      </c>
      <c r="X77" s="98">
        <v>7451</v>
      </c>
      <c r="Y77" s="98">
        <v>10838</v>
      </c>
      <c r="Z77" s="97">
        <v>12482</v>
      </c>
      <c r="AA77" s="63"/>
      <c r="AB77" s="72">
        <f t="shared" si="163"/>
        <v>71</v>
      </c>
      <c r="AC77" s="11">
        <f t="shared" si="164"/>
        <v>42</v>
      </c>
      <c r="AD77" s="11">
        <f t="shared" si="165"/>
        <v>34</v>
      </c>
      <c r="AE77" s="11">
        <f t="shared" si="166"/>
        <v>91</v>
      </c>
      <c r="AF77" s="11">
        <f t="shared" si="167"/>
        <v>8</v>
      </c>
      <c r="AG77" s="11">
        <f t="shared" si="168"/>
        <v>-81</v>
      </c>
      <c r="AH77" s="11">
        <f t="shared" si="169"/>
        <v>467</v>
      </c>
      <c r="AI77" s="11">
        <f t="shared" si="170"/>
        <v>334</v>
      </c>
      <c r="AJ77" s="11">
        <f t="shared" si="171"/>
        <v>539</v>
      </c>
      <c r="AK77" s="11">
        <f t="shared" si="172"/>
        <v>694</v>
      </c>
      <c r="AL77" s="11">
        <f t="shared" si="173"/>
        <v>769</v>
      </c>
      <c r="AM77" s="11">
        <f t="shared" si="174"/>
        <v>950</v>
      </c>
      <c r="AN77" s="11">
        <f t="shared" si="175"/>
        <v>1400</v>
      </c>
      <c r="AO77" s="11">
        <f t="shared" si="176"/>
        <v>537</v>
      </c>
      <c r="AP77" s="11">
        <f t="shared" si="177"/>
        <v>-171</v>
      </c>
      <c r="AQ77" s="11">
        <f t="shared" si="178"/>
        <v>535</v>
      </c>
      <c r="AR77" s="11">
        <f t="shared" si="179"/>
        <v>892</v>
      </c>
      <c r="AS77" s="11">
        <f t="shared" si="180"/>
        <v>3387</v>
      </c>
      <c r="AT77" s="11">
        <f t="shared" si="181"/>
        <v>1644</v>
      </c>
      <c r="AU77" s="78">
        <f t="shared" si="182"/>
        <v>12142</v>
      </c>
      <c r="AV77" s="65"/>
      <c r="AW77" s="17">
        <v>44</v>
      </c>
      <c r="AX77" s="12">
        <v>98</v>
      </c>
      <c r="AY77" s="12">
        <v>137</v>
      </c>
      <c r="AZ77" s="12">
        <v>141</v>
      </c>
      <c r="BA77" s="12">
        <v>118</v>
      </c>
      <c r="BB77" s="12">
        <v>164</v>
      </c>
      <c r="BC77" s="12">
        <v>154</v>
      </c>
      <c r="BD77" s="12">
        <v>113</v>
      </c>
      <c r="BE77" s="12">
        <v>236</v>
      </c>
      <c r="BF77" s="11">
        <v>251</v>
      </c>
      <c r="BG77" s="11">
        <v>298</v>
      </c>
      <c r="BH77" s="11">
        <v>322</v>
      </c>
      <c r="BI77" s="11">
        <v>184</v>
      </c>
      <c r="BJ77" s="11">
        <v>397</v>
      </c>
      <c r="BK77" s="11">
        <v>612</v>
      </c>
      <c r="BL77" s="11">
        <v>377</v>
      </c>
      <c r="BM77" s="11">
        <v>546</v>
      </c>
      <c r="BN77" s="11">
        <v>655</v>
      </c>
      <c r="BO77" s="12">
        <v>930</v>
      </c>
      <c r="BP77" s="27">
        <f t="shared" si="183"/>
        <v>5777</v>
      </c>
      <c r="BQ77" s="136"/>
      <c r="BR77" s="5">
        <f t="shared" si="184"/>
        <v>115</v>
      </c>
      <c r="BS77" s="5">
        <f t="shared" si="185"/>
        <v>140</v>
      </c>
      <c r="BT77" s="5">
        <f t="shared" si="186"/>
        <v>171</v>
      </c>
      <c r="BU77" s="5">
        <f t="shared" si="187"/>
        <v>232</v>
      </c>
      <c r="BV77" s="5">
        <f t="shared" si="188"/>
        <v>126</v>
      </c>
      <c r="BW77" s="5">
        <f t="shared" si="189"/>
        <v>83</v>
      </c>
      <c r="BX77" s="5">
        <f t="shared" si="190"/>
        <v>621</v>
      </c>
      <c r="BY77" s="5">
        <f t="shared" si="191"/>
        <v>447</v>
      </c>
      <c r="BZ77" s="5">
        <f t="shared" si="192"/>
        <v>775</v>
      </c>
      <c r="CA77" s="5">
        <f t="shared" si="193"/>
        <v>945</v>
      </c>
      <c r="CB77" s="5">
        <f t="shared" si="194"/>
        <v>1067</v>
      </c>
      <c r="CC77" s="5">
        <f t="shared" si="195"/>
        <v>1272</v>
      </c>
      <c r="CD77" s="5">
        <f t="shared" si="196"/>
        <v>1584</v>
      </c>
      <c r="CE77" s="5">
        <f t="shared" si="197"/>
        <v>934</v>
      </c>
      <c r="CF77" s="5">
        <f t="shared" si="198"/>
        <v>441</v>
      </c>
      <c r="CG77" s="5">
        <f t="shared" si="199"/>
        <v>912</v>
      </c>
      <c r="CH77" s="5">
        <f t="shared" si="200"/>
        <v>1438</v>
      </c>
      <c r="CI77" s="5">
        <f t="shared" si="201"/>
        <v>4042</v>
      </c>
      <c r="CJ77" s="5">
        <f t="shared" si="202"/>
        <v>2574</v>
      </c>
      <c r="CK77" s="19">
        <f t="shared" si="203"/>
        <v>17919</v>
      </c>
      <c r="CL77" s="19"/>
      <c r="CM77" s="5"/>
      <c r="CN77" s="5">
        <f t="shared" si="204"/>
        <v>25</v>
      </c>
      <c r="CO77" s="5">
        <f t="shared" si="205"/>
        <v>31</v>
      </c>
      <c r="CP77" s="5">
        <f t="shared" si="206"/>
        <v>61</v>
      </c>
      <c r="CQ77" s="5">
        <f t="shared" si="207"/>
        <v>-106</v>
      </c>
      <c r="CR77" s="5">
        <f t="shared" si="208"/>
        <v>-43</v>
      </c>
      <c r="CS77" s="5">
        <f t="shared" si="209"/>
        <v>538</v>
      </c>
      <c r="CT77" s="5">
        <f t="shared" si="210"/>
        <v>-174</v>
      </c>
      <c r="CU77" s="5">
        <f t="shared" si="211"/>
        <v>328</v>
      </c>
      <c r="CV77" s="5">
        <f t="shared" si="212"/>
        <v>170</v>
      </c>
      <c r="CW77" s="5">
        <f t="shared" si="213"/>
        <v>122</v>
      </c>
      <c r="CX77" s="5">
        <f t="shared" si="214"/>
        <v>205</v>
      </c>
      <c r="CY77" s="5">
        <f t="shared" si="215"/>
        <v>312</v>
      </c>
      <c r="CZ77" s="5">
        <f t="shared" si="216"/>
        <v>-650</v>
      </c>
      <c r="DA77" s="5">
        <f t="shared" si="217"/>
        <v>-493</v>
      </c>
      <c r="DB77" s="5">
        <f t="shared" si="218"/>
        <v>471</v>
      </c>
      <c r="DC77" s="5">
        <f t="shared" si="219"/>
        <v>526</v>
      </c>
      <c r="DD77" s="5">
        <f t="shared" si="220"/>
        <v>2604</v>
      </c>
      <c r="DE77" s="5">
        <f t="shared" si="221"/>
        <v>-1468</v>
      </c>
      <c r="DF77" s="19"/>
      <c r="DG77" s="19"/>
      <c r="DH77" s="19"/>
      <c r="DI77" s="77"/>
      <c r="DJ77" s="121">
        <v>0.21739130434782608</v>
      </c>
      <c r="DK77" s="121">
        <v>0.22142857142857142</v>
      </c>
      <c r="DL77" s="121">
        <v>0.35672514619883039</v>
      </c>
      <c r="DM77" s="121">
        <v>-0.45689655172413796</v>
      </c>
      <c r="DN77" s="121">
        <v>-0.34126984126984128</v>
      </c>
      <c r="DO77" s="121">
        <v>6.4819277108433733</v>
      </c>
      <c r="DP77" s="121">
        <v>-0.28019323671497587</v>
      </c>
      <c r="DQ77" s="121">
        <v>0.73378076062639819</v>
      </c>
      <c r="DR77" s="121">
        <v>0.21935483870967742</v>
      </c>
      <c r="DS77" s="121">
        <v>0.1291005291005291</v>
      </c>
      <c r="DT77" s="121">
        <v>0.19212746016869728</v>
      </c>
      <c r="DU77" s="121">
        <v>0.24528301886792453</v>
      </c>
      <c r="DV77" s="121">
        <v>-0.41035353535353536</v>
      </c>
      <c r="DW77" s="121">
        <v>-0.52783725910064239</v>
      </c>
      <c r="DX77" s="121">
        <v>1.0680272108843538</v>
      </c>
      <c r="DY77" s="121">
        <v>0.57675438596491224</v>
      </c>
      <c r="DZ77" s="121">
        <v>1.8108484005563283</v>
      </c>
      <c r="EA77" s="121"/>
      <c r="EB77" s="24"/>
      <c r="EC77" s="65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  <c r="EO77" s="77"/>
      <c r="EP77" s="77"/>
      <c r="EQ77" s="77"/>
      <c r="ER77" s="77"/>
      <c r="ES77" s="77"/>
      <c r="ET77" s="77"/>
      <c r="EU77" s="77"/>
      <c r="EV77" s="77"/>
      <c r="EW77" s="24"/>
      <c r="EX77" s="27"/>
      <c r="EY77" s="77"/>
      <c r="EZ77" s="77"/>
      <c r="FA77" s="77"/>
      <c r="FB77" s="77"/>
      <c r="FC77" s="77"/>
      <c r="FD77" s="77"/>
      <c r="FE77" s="77"/>
      <c r="FF77" s="77"/>
      <c r="FG77" s="77"/>
      <c r="FH77" s="77"/>
      <c r="FI77" s="77"/>
      <c r="FJ77" s="77"/>
      <c r="FK77" s="77"/>
      <c r="FL77" s="77"/>
      <c r="FM77" s="77"/>
      <c r="FN77" s="77"/>
      <c r="FO77" s="77"/>
      <c r="FP77" s="77"/>
      <c r="FQ77" s="77"/>
      <c r="FR77" s="24"/>
      <c r="FS77" s="24"/>
      <c r="FT77" s="24"/>
      <c r="FU77" s="77"/>
      <c r="FV77" s="77"/>
      <c r="FW77" s="77"/>
      <c r="FX77" s="77"/>
      <c r="FY77" s="77"/>
      <c r="FZ77" s="77"/>
      <c r="GA77" s="77"/>
      <c r="GB77" s="77"/>
      <c r="GC77" s="77"/>
      <c r="GD77" s="77"/>
      <c r="GE77" s="77"/>
      <c r="GF77" s="77"/>
      <c r="GG77" s="77"/>
      <c r="GH77" s="77"/>
      <c r="GI77" s="77"/>
      <c r="GJ77" s="77"/>
      <c r="GK77" s="77"/>
      <c r="GL77" s="77"/>
      <c r="GM77" s="77"/>
      <c r="GN77" s="24"/>
      <c r="GO77" s="24">
        <v>0.86043000000000014</v>
      </c>
      <c r="GP77" s="10">
        <f t="shared" si="222"/>
        <v>98.949450000000013</v>
      </c>
      <c r="GQ77" s="10">
        <f t="shared" si="223"/>
        <v>120.46020000000001</v>
      </c>
      <c r="GR77" s="10">
        <f t="shared" si="224"/>
        <v>147.13353000000004</v>
      </c>
      <c r="GS77" s="10">
        <f t="shared" si="225"/>
        <v>199.61976000000004</v>
      </c>
      <c r="GT77" s="10">
        <f t="shared" si="226"/>
        <v>108.41418000000002</v>
      </c>
      <c r="GU77" s="10">
        <f t="shared" si="227"/>
        <v>71.415690000000012</v>
      </c>
      <c r="GV77" s="10">
        <f t="shared" si="228"/>
        <v>534.32703000000004</v>
      </c>
      <c r="GW77" s="10">
        <f t="shared" si="229"/>
        <v>384.61221000000006</v>
      </c>
      <c r="GX77" s="10">
        <f t="shared" si="230"/>
        <v>666.83325000000013</v>
      </c>
      <c r="GY77" s="10">
        <f t="shared" si="231"/>
        <v>813.10635000000013</v>
      </c>
      <c r="GZ77" s="10">
        <f t="shared" si="232"/>
        <v>918.0788100000002</v>
      </c>
      <c r="HA77" s="10">
        <f t="shared" si="233"/>
        <v>1094.4669600000002</v>
      </c>
      <c r="HB77" s="10">
        <f t="shared" si="234"/>
        <v>1362.9211200000002</v>
      </c>
      <c r="HC77" s="10">
        <f t="shared" si="235"/>
        <v>803.6416200000001</v>
      </c>
      <c r="HD77" s="10">
        <f t="shared" si="236"/>
        <v>379.44963000000007</v>
      </c>
      <c r="HE77" s="10">
        <f t="shared" si="237"/>
        <v>784.71216000000015</v>
      </c>
      <c r="HF77" s="10">
        <f t="shared" si="238"/>
        <v>1237.2983400000003</v>
      </c>
      <c r="HG77" s="10">
        <f t="shared" si="239"/>
        <v>3477.8580600000005</v>
      </c>
      <c r="HH77" s="10">
        <f t="shared" si="240"/>
        <v>2214.7468200000003</v>
      </c>
      <c r="HI77" s="19">
        <f t="shared" si="241"/>
        <v>15418.045170000003</v>
      </c>
      <c r="HJ77" s="115"/>
      <c r="HK77" s="115"/>
      <c r="HL77" s="115"/>
      <c r="HM77" s="115"/>
      <c r="HN77" s="115"/>
      <c r="HO77" s="115"/>
      <c r="HP77" s="115"/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22">
        <f t="shared" si="162"/>
        <v>0.86043000000000014</v>
      </c>
      <c r="ID77" s="22"/>
      <c r="IE77" s="24">
        <f t="shared" si="242"/>
        <v>1.946847039443323E-4</v>
      </c>
      <c r="IF77" s="24">
        <f t="shared" si="243"/>
        <v>1.3553050543816979E-3</v>
      </c>
    </row>
    <row r="78" spans="1:240" x14ac:dyDescent="0.25">
      <c r="A78" s="163">
        <v>76</v>
      </c>
      <c r="B78" s="49"/>
      <c r="C78" s="49" t="s">
        <v>185</v>
      </c>
      <c r="D78" s="49" t="s">
        <v>185</v>
      </c>
      <c r="E78" s="82">
        <v>255</v>
      </c>
      <c r="F78" s="53" t="s">
        <v>42</v>
      </c>
      <c r="G78" s="17">
        <v>1492</v>
      </c>
      <c r="H78" s="12">
        <v>1404</v>
      </c>
      <c r="I78" s="12">
        <v>1224</v>
      </c>
      <c r="J78" s="12">
        <v>1150</v>
      </c>
      <c r="K78" s="12">
        <v>1138</v>
      </c>
      <c r="L78" s="12">
        <v>1244</v>
      </c>
      <c r="M78" s="12">
        <v>1425</v>
      </c>
      <c r="N78" s="12">
        <v>2157</v>
      </c>
      <c r="O78" s="12">
        <v>3238</v>
      </c>
      <c r="P78" s="11">
        <v>3723</v>
      </c>
      <c r="Q78" s="11">
        <v>3944</v>
      </c>
      <c r="R78" s="12">
        <v>4486</v>
      </c>
      <c r="S78" s="11">
        <v>4805</v>
      </c>
      <c r="T78" s="12">
        <v>4770</v>
      </c>
      <c r="U78" s="12">
        <v>4478</v>
      </c>
      <c r="V78" s="97">
        <v>4309</v>
      </c>
      <c r="W78" s="97">
        <v>4381</v>
      </c>
      <c r="X78" s="97">
        <v>4349</v>
      </c>
      <c r="Y78" s="97">
        <v>4107</v>
      </c>
      <c r="Z78" s="97">
        <v>4336</v>
      </c>
      <c r="AA78" s="65"/>
      <c r="AB78" s="72">
        <f t="shared" si="163"/>
        <v>-88</v>
      </c>
      <c r="AC78" s="11">
        <f t="shared" si="164"/>
        <v>-180</v>
      </c>
      <c r="AD78" s="11">
        <f t="shared" si="165"/>
        <v>-74</v>
      </c>
      <c r="AE78" s="11">
        <f t="shared" si="166"/>
        <v>-12</v>
      </c>
      <c r="AF78" s="11">
        <f t="shared" si="167"/>
        <v>106</v>
      </c>
      <c r="AG78" s="11">
        <f t="shared" si="168"/>
        <v>181</v>
      </c>
      <c r="AH78" s="11">
        <f t="shared" si="169"/>
        <v>732</v>
      </c>
      <c r="AI78" s="11">
        <f t="shared" si="170"/>
        <v>1081</v>
      </c>
      <c r="AJ78" s="11">
        <f t="shared" si="171"/>
        <v>485</v>
      </c>
      <c r="AK78" s="11">
        <f t="shared" si="172"/>
        <v>221</v>
      </c>
      <c r="AL78" s="11">
        <f t="shared" si="173"/>
        <v>542</v>
      </c>
      <c r="AM78" s="11">
        <f t="shared" si="174"/>
        <v>319</v>
      </c>
      <c r="AN78" s="11">
        <f t="shared" si="175"/>
        <v>-35</v>
      </c>
      <c r="AO78" s="11">
        <f t="shared" si="176"/>
        <v>-292</v>
      </c>
      <c r="AP78" s="11">
        <f t="shared" si="177"/>
        <v>-169</v>
      </c>
      <c r="AQ78" s="11">
        <f t="shared" si="178"/>
        <v>72</v>
      </c>
      <c r="AR78" s="11">
        <f t="shared" si="179"/>
        <v>-32</v>
      </c>
      <c r="AS78" s="11">
        <f t="shared" si="180"/>
        <v>-242</v>
      </c>
      <c r="AT78" s="11">
        <f t="shared" si="181"/>
        <v>229</v>
      </c>
      <c r="AU78" s="78">
        <f t="shared" si="182"/>
        <v>2844</v>
      </c>
      <c r="AV78" s="65"/>
      <c r="AW78" s="17">
        <v>161</v>
      </c>
      <c r="AX78" s="12">
        <v>292</v>
      </c>
      <c r="AY78" s="12">
        <v>213</v>
      </c>
      <c r="AZ78" s="12">
        <v>182</v>
      </c>
      <c r="BA78" s="12">
        <v>144</v>
      </c>
      <c r="BB78" s="12">
        <v>131</v>
      </c>
      <c r="BC78" s="12">
        <v>135</v>
      </c>
      <c r="BD78" s="12">
        <v>137</v>
      </c>
      <c r="BE78" s="12">
        <v>252</v>
      </c>
      <c r="BF78" s="11">
        <v>352</v>
      </c>
      <c r="BG78" s="11">
        <v>304</v>
      </c>
      <c r="BH78" s="11">
        <v>450</v>
      </c>
      <c r="BI78" s="11">
        <v>377</v>
      </c>
      <c r="BJ78" s="11">
        <v>519</v>
      </c>
      <c r="BK78" s="11">
        <v>456</v>
      </c>
      <c r="BL78" s="11">
        <v>318</v>
      </c>
      <c r="BM78" s="11">
        <v>468</v>
      </c>
      <c r="BN78" s="11">
        <v>446</v>
      </c>
      <c r="BO78" s="11">
        <v>356</v>
      </c>
      <c r="BP78" s="27">
        <f t="shared" si="183"/>
        <v>5693</v>
      </c>
      <c r="BQ78" s="27"/>
      <c r="BR78" s="5">
        <f t="shared" si="184"/>
        <v>73</v>
      </c>
      <c r="BS78" s="5">
        <f t="shared" si="185"/>
        <v>112</v>
      </c>
      <c r="BT78" s="5">
        <f t="shared" si="186"/>
        <v>139</v>
      </c>
      <c r="BU78" s="5">
        <f t="shared" si="187"/>
        <v>170</v>
      </c>
      <c r="BV78" s="5">
        <f t="shared" si="188"/>
        <v>250</v>
      </c>
      <c r="BW78" s="5">
        <f t="shared" si="189"/>
        <v>312</v>
      </c>
      <c r="BX78" s="5">
        <f t="shared" si="190"/>
        <v>867</v>
      </c>
      <c r="BY78" s="5">
        <f t="shared" si="191"/>
        <v>1218</v>
      </c>
      <c r="BZ78" s="5">
        <f t="shared" si="192"/>
        <v>737</v>
      </c>
      <c r="CA78" s="5">
        <f t="shared" si="193"/>
        <v>573</v>
      </c>
      <c r="CB78" s="5">
        <f t="shared" si="194"/>
        <v>846</v>
      </c>
      <c r="CC78" s="5">
        <f t="shared" si="195"/>
        <v>769</v>
      </c>
      <c r="CD78" s="5">
        <f t="shared" si="196"/>
        <v>342</v>
      </c>
      <c r="CE78" s="5">
        <f t="shared" si="197"/>
        <v>227</v>
      </c>
      <c r="CF78" s="5">
        <f t="shared" si="198"/>
        <v>287</v>
      </c>
      <c r="CG78" s="5">
        <f t="shared" si="199"/>
        <v>390</v>
      </c>
      <c r="CH78" s="5">
        <f t="shared" si="200"/>
        <v>436</v>
      </c>
      <c r="CI78" s="5">
        <f t="shared" si="201"/>
        <v>204</v>
      </c>
      <c r="CJ78" s="5">
        <f t="shared" si="202"/>
        <v>585</v>
      </c>
      <c r="CK78" s="19">
        <f t="shared" si="203"/>
        <v>8537</v>
      </c>
      <c r="CL78" s="19"/>
      <c r="CM78" s="5"/>
      <c r="CN78" s="5">
        <f t="shared" si="204"/>
        <v>39</v>
      </c>
      <c r="CO78" s="5">
        <f t="shared" si="205"/>
        <v>27</v>
      </c>
      <c r="CP78" s="5">
        <f t="shared" si="206"/>
        <v>31</v>
      </c>
      <c r="CQ78" s="5">
        <f t="shared" si="207"/>
        <v>80</v>
      </c>
      <c r="CR78" s="5">
        <f t="shared" si="208"/>
        <v>62</v>
      </c>
      <c r="CS78" s="5">
        <f t="shared" si="209"/>
        <v>555</v>
      </c>
      <c r="CT78" s="5">
        <f t="shared" si="210"/>
        <v>351</v>
      </c>
      <c r="CU78" s="5">
        <f t="shared" si="211"/>
        <v>-481</v>
      </c>
      <c r="CV78" s="5">
        <f t="shared" si="212"/>
        <v>-164</v>
      </c>
      <c r="CW78" s="5">
        <f t="shared" si="213"/>
        <v>273</v>
      </c>
      <c r="CX78" s="5">
        <f t="shared" si="214"/>
        <v>-77</v>
      </c>
      <c r="CY78" s="5">
        <f t="shared" si="215"/>
        <v>-427</v>
      </c>
      <c r="CZ78" s="5">
        <f t="shared" si="216"/>
        <v>-115</v>
      </c>
      <c r="DA78" s="5">
        <f t="shared" si="217"/>
        <v>60</v>
      </c>
      <c r="DB78" s="5">
        <f t="shared" si="218"/>
        <v>103</v>
      </c>
      <c r="DC78" s="5">
        <f t="shared" si="219"/>
        <v>46</v>
      </c>
      <c r="DD78" s="5">
        <f t="shared" si="220"/>
        <v>-232</v>
      </c>
      <c r="DE78" s="5">
        <f t="shared" si="221"/>
        <v>381</v>
      </c>
      <c r="DF78" s="19"/>
      <c r="DG78" s="19"/>
      <c r="DH78" s="19"/>
      <c r="DI78" s="77"/>
      <c r="DJ78" s="121">
        <v>0.53424657534246578</v>
      </c>
      <c r="DK78" s="121">
        <v>0.24107142857142858</v>
      </c>
      <c r="DL78" s="121">
        <v>0.22302158273381295</v>
      </c>
      <c r="DM78" s="121">
        <v>0.47058823529411764</v>
      </c>
      <c r="DN78" s="121">
        <v>0.248</v>
      </c>
      <c r="DO78" s="121">
        <v>1.7788461538461537</v>
      </c>
      <c r="DP78" s="121">
        <v>0.40484429065743943</v>
      </c>
      <c r="DQ78" s="121">
        <v>-0.39490968801313631</v>
      </c>
      <c r="DR78" s="121">
        <v>-0.2225237449118046</v>
      </c>
      <c r="DS78" s="121">
        <v>0.47643979057591623</v>
      </c>
      <c r="DT78" s="121">
        <v>-9.101654846335698E-2</v>
      </c>
      <c r="DU78" s="121">
        <v>-0.5552665799739922</v>
      </c>
      <c r="DV78" s="121">
        <v>-0.33625730994152048</v>
      </c>
      <c r="DW78" s="121">
        <v>0.26431718061674009</v>
      </c>
      <c r="DX78" s="121">
        <v>0.35888501742160278</v>
      </c>
      <c r="DY78" s="121">
        <v>0.11794871794871795</v>
      </c>
      <c r="DZ78" s="121">
        <v>-0.5321100917431193</v>
      </c>
      <c r="EA78" s="121"/>
      <c r="EB78" s="24"/>
      <c r="EC78" s="65"/>
      <c r="ED78" s="77"/>
      <c r="EE78" s="77"/>
      <c r="EF78" s="77"/>
      <c r="EG78" s="77"/>
      <c r="EH78" s="77"/>
      <c r="EI78" s="77"/>
      <c r="EJ78" s="77"/>
      <c r="EK78" s="77"/>
      <c r="EL78" s="77"/>
      <c r="EM78" s="77"/>
      <c r="EN78" s="77"/>
      <c r="EO78" s="77"/>
      <c r="EP78" s="77"/>
      <c r="EQ78" s="77"/>
      <c r="ER78" s="77"/>
      <c r="ES78" s="77"/>
      <c r="ET78" s="77"/>
      <c r="EU78" s="77"/>
      <c r="EV78" s="77"/>
      <c r="EW78" s="24"/>
      <c r="EX78" s="27"/>
      <c r="EY78" s="77"/>
      <c r="EZ78" s="77"/>
      <c r="FA78" s="77"/>
      <c r="FB78" s="77"/>
      <c r="FC78" s="77"/>
      <c r="FD78" s="77"/>
      <c r="FE78" s="77"/>
      <c r="FF78" s="77"/>
      <c r="FG78" s="77"/>
      <c r="FH78" s="77"/>
      <c r="FI78" s="77"/>
      <c r="FJ78" s="77"/>
      <c r="FK78" s="77"/>
      <c r="FL78" s="77"/>
      <c r="FM78" s="77"/>
      <c r="FN78" s="77"/>
      <c r="FO78" s="77"/>
      <c r="FP78" s="77"/>
      <c r="FQ78" s="77"/>
      <c r="FR78" s="24"/>
      <c r="FS78" s="24"/>
      <c r="FT78" s="24"/>
      <c r="FU78" s="77"/>
      <c r="FV78" s="77"/>
      <c r="FW78" s="77"/>
      <c r="FX78" s="77"/>
      <c r="FY78" s="77"/>
      <c r="FZ78" s="77"/>
      <c r="GA78" s="77"/>
      <c r="GB78" s="77"/>
      <c r="GC78" s="77"/>
      <c r="GD78" s="77"/>
      <c r="GE78" s="77"/>
      <c r="GF78" s="77"/>
      <c r="GG78" s="77"/>
      <c r="GH78" s="77"/>
      <c r="GI78" s="77"/>
      <c r="GJ78" s="77"/>
      <c r="GK78" s="77"/>
      <c r="GL78" s="77"/>
      <c r="GM78" s="77"/>
      <c r="GN78" s="24"/>
      <c r="GO78" s="24">
        <v>0.86738999999999999</v>
      </c>
      <c r="GP78" s="10">
        <f t="shared" si="222"/>
        <v>63.319470000000003</v>
      </c>
      <c r="GQ78" s="10">
        <f t="shared" si="223"/>
        <v>97.147679999999994</v>
      </c>
      <c r="GR78" s="10">
        <f t="shared" si="224"/>
        <v>120.56721</v>
      </c>
      <c r="GS78" s="10">
        <f t="shared" si="225"/>
        <v>147.4563</v>
      </c>
      <c r="GT78" s="10">
        <f t="shared" si="226"/>
        <v>216.8475</v>
      </c>
      <c r="GU78" s="10">
        <f t="shared" si="227"/>
        <v>270.62567999999999</v>
      </c>
      <c r="GV78" s="10">
        <f t="shared" si="228"/>
        <v>752.02712999999994</v>
      </c>
      <c r="GW78" s="10">
        <f t="shared" si="229"/>
        <v>1056.4810199999999</v>
      </c>
      <c r="GX78" s="10">
        <f t="shared" si="230"/>
        <v>639.26643000000001</v>
      </c>
      <c r="GY78" s="10">
        <f t="shared" si="231"/>
        <v>497.01447000000002</v>
      </c>
      <c r="GZ78" s="10">
        <f t="shared" si="232"/>
        <v>733.81194000000005</v>
      </c>
      <c r="HA78" s="10">
        <f t="shared" si="233"/>
        <v>667.02291000000002</v>
      </c>
      <c r="HB78" s="10">
        <f t="shared" si="234"/>
        <v>296.64738</v>
      </c>
      <c r="HC78" s="10">
        <f t="shared" si="235"/>
        <v>196.89752999999999</v>
      </c>
      <c r="HD78" s="10">
        <f t="shared" si="236"/>
        <v>248.94093000000001</v>
      </c>
      <c r="HE78" s="10">
        <f t="shared" si="237"/>
        <v>338.28210000000001</v>
      </c>
      <c r="HF78" s="10">
        <f t="shared" si="238"/>
        <v>378.18203999999997</v>
      </c>
      <c r="HG78" s="10">
        <f t="shared" si="239"/>
        <v>176.94756000000001</v>
      </c>
      <c r="HH78" s="10">
        <f t="shared" si="240"/>
        <v>507.42315000000002</v>
      </c>
      <c r="HI78" s="19">
        <f t="shared" si="241"/>
        <v>7404.9084299999995</v>
      </c>
      <c r="HJ78" s="115"/>
      <c r="HK78" s="115"/>
      <c r="HL78" s="115"/>
      <c r="HM78" s="115"/>
      <c r="HN78" s="115"/>
      <c r="HO78" s="115"/>
      <c r="HP78" s="115"/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22">
        <f t="shared" si="162"/>
        <v>0.86738999999999999</v>
      </c>
      <c r="ID78" s="22"/>
      <c r="IE78" s="24">
        <f t="shared" si="242"/>
        <v>4.4604432813792464E-5</v>
      </c>
      <c r="IF78" s="24">
        <f t="shared" si="243"/>
        <v>6.5091973150657473E-4</v>
      </c>
    </row>
    <row r="79" spans="1:240" x14ac:dyDescent="0.25">
      <c r="A79" s="163">
        <v>77</v>
      </c>
      <c r="B79" s="49"/>
      <c r="C79" s="49" t="s">
        <v>185</v>
      </c>
      <c r="D79" s="49" t="s">
        <v>185</v>
      </c>
      <c r="E79" s="82">
        <v>256</v>
      </c>
      <c r="F79" s="53" t="s">
        <v>43</v>
      </c>
      <c r="G79" s="17">
        <v>1788</v>
      </c>
      <c r="H79" s="12">
        <v>1699</v>
      </c>
      <c r="I79" s="12">
        <v>1628</v>
      </c>
      <c r="J79" s="12">
        <v>1610</v>
      </c>
      <c r="K79" s="12">
        <v>1617</v>
      </c>
      <c r="L79" s="12">
        <v>1596</v>
      </c>
      <c r="M79" s="12">
        <v>1570</v>
      </c>
      <c r="N79" s="12">
        <v>1563</v>
      </c>
      <c r="O79" s="12">
        <v>1533</v>
      </c>
      <c r="P79" s="11">
        <v>1496</v>
      </c>
      <c r="Q79" s="11">
        <v>1464</v>
      </c>
      <c r="R79" s="12">
        <v>1424</v>
      </c>
      <c r="S79" s="11">
        <v>1403</v>
      </c>
      <c r="T79" s="11">
        <v>1416</v>
      </c>
      <c r="U79" s="11">
        <v>1344</v>
      </c>
      <c r="V79" s="98">
        <v>1257</v>
      </c>
      <c r="W79" s="98">
        <v>1198</v>
      </c>
      <c r="X79" s="98">
        <v>1148</v>
      </c>
      <c r="Y79" s="98">
        <v>1012</v>
      </c>
      <c r="Z79" s="98">
        <v>1002</v>
      </c>
      <c r="AA79" s="65"/>
      <c r="AB79" s="72">
        <f t="shared" si="163"/>
        <v>-89</v>
      </c>
      <c r="AC79" s="11">
        <f t="shared" si="164"/>
        <v>-71</v>
      </c>
      <c r="AD79" s="11">
        <f t="shared" si="165"/>
        <v>-18</v>
      </c>
      <c r="AE79" s="11">
        <f t="shared" si="166"/>
        <v>7</v>
      </c>
      <c r="AF79" s="11">
        <f t="shared" si="167"/>
        <v>-21</v>
      </c>
      <c r="AG79" s="11">
        <f t="shared" si="168"/>
        <v>-26</v>
      </c>
      <c r="AH79" s="11">
        <f t="shared" si="169"/>
        <v>-7</v>
      </c>
      <c r="AI79" s="11">
        <f t="shared" si="170"/>
        <v>-30</v>
      </c>
      <c r="AJ79" s="11">
        <f t="shared" si="171"/>
        <v>-37</v>
      </c>
      <c r="AK79" s="11">
        <f t="shared" si="172"/>
        <v>-32</v>
      </c>
      <c r="AL79" s="11">
        <f t="shared" si="173"/>
        <v>-40</v>
      </c>
      <c r="AM79" s="11">
        <f t="shared" si="174"/>
        <v>-21</v>
      </c>
      <c r="AN79" s="11">
        <f t="shared" si="175"/>
        <v>13</v>
      </c>
      <c r="AO79" s="11">
        <f t="shared" si="176"/>
        <v>-72</v>
      </c>
      <c r="AP79" s="11">
        <f t="shared" si="177"/>
        <v>-87</v>
      </c>
      <c r="AQ79" s="11">
        <f t="shared" si="178"/>
        <v>-59</v>
      </c>
      <c r="AR79" s="11">
        <f t="shared" si="179"/>
        <v>-50</v>
      </c>
      <c r="AS79" s="11">
        <f t="shared" si="180"/>
        <v>-136</v>
      </c>
      <c r="AT79" s="11">
        <f t="shared" si="181"/>
        <v>-10</v>
      </c>
      <c r="AU79" s="78">
        <f t="shared" si="182"/>
        <v>-786</v>
      </c>
      <c r="AV79" s="65"/>
      <c r="AW79" s="17">
        <v>86</v>
      </c>
      <c r="AX79" s="12">
        <v>168</v>
      </c>
      <c r="AY79" s="12">
        <v>202</v>
      </c>
      <c r="AZ79" s="12">
        <v>164</v>
      </c>
      <c r="BA79" s="12">
        <v>99</v>
      </c>
      <c r="BB79" s="12">
        <v>91</v>
      </c>
      <c r="BC79" s="12">
        <v>68</v>
      </c>
      <c r="BD79" s="12">
        <v>92</v>
      </c>
      <c r="BE79" s="12">
        <v>98</v>
      </c>
      <c r="BF79" s="11">
        <v>86</v>
      </c>
      <c r="BG79" s="11">
        <v>108</v>
      </c>
      <c r="BH79" s="11">
        <v>66</v>
      </c>
      <c r="BI79" s="11">
        <v>66</v>
      </c>
      <c r="BJ79" s="11">
        <v>80</v>
      </c>
      <c r="BK79" s="11">
        <v>52</v>
      </c>
      <c r="BL79" s="11">
        <v>38</v>
      </c>
      <c r="BM79" s="12">
        <v>36</v>
      </c>
      <c r="BN79" s="12">
        <v>77</v>
      </c>
      <c r="BO79" s="23">
        <v>56.5</v>
      </c>
      <c r="BP79" s="27">
        <f t="shared" si="183"/>
        <v>1733.5</v>
      </c>
      <c r="BQ79" s="19"/>
      <c r="BR79" s="5">
        <f t="shared" si="184"/>
        <v>-3</v>
      </c>
      <c r="BS79" s="5">
        <f t="shared" si="185"/>
        <v>97</v>
      </c>
      <c r="BT79" s="5">
        <f t="shared" si="186"/>
        <v>184</v>
      </c>
      <c r="BU79" s="5">
        <f t="shared" si="187"/>
        <v>171</v>
      </c>
      <c r="BV79" s="5">
        <f t="shared" si="188"/>
        <v>78</v>
      </c>
      <c r="BW79" s="5">
        <f t="shared" si="189"/>
        <v>65</v>
      </c>
      <c r="BX79" s="5">
        <f t="shared" si="190"/>
        <v>61</v>
      </c>
      <c r="BY79" s="5">
        <f t="shared" si="191"/>
        <v>62</v>
      </c>
      <c r="BZ79" s="5">
        <f t="shared" si="192"/>
        <v>61</v>
      </c>
      <c r="CA79" s="5">
        <f t="shared" si="193"/>
        <v>54</v>
      </c>
      <c r="CB79" s="5">
        <f t="shared" si="194"/>
        <v>68</v>
      </c>
      <c r="CC79" s="5">
        <f t="shared" si="195"/>
        <v>45</v>
      </c>
      <c r="CD79" s="5">
        <f t="shared" si="196"/>
        <v>79</v>
      </c>
      <c r="CE79" s="5">
        <f t="shared" si="197"/>
        <v>8</v>
      </c>
      <c r="CF79" s="5">
        <f t="shared" si="198"/>
        <v>-35</v>
      </c>
      <c r="CG79" s="5">
        <f t="shared" si="199"/>
        <v>-21</v>
      </c>
      <c r="CH79" s="5">
        <f t="shared" si="200"/>
        <v>-14</v>
      </c>
      <c r="CI79" s="5">
        <f t="shared" si="201"/>
        <v>-59</v>
      </c>
      <c r="CJ79" s="5">
        <f t="shared" si="202"/>
        <v>46.5</v>
      </c>
      <c r="CK79" s="19">
        <f t="shared" si="203"/>
        <v>947.5</v>
      </c>
      <c r="CL79" s="19"/>
      <c r="CM79" s="5"/>
      <c r="CN79" s="5">
        <f t="shared" si="204"/>
        <v>100</v>
      </c>
      <c r="CO79" s="5">
        <f t="shared" si="205"/>
        <v>87</v>
      </c>
      <c r="CP79" s="5">
        <f t="shared" si="206"/>
        <v>-13</v>
      </c>
      <c r="CQ79" s="5">
        <f t="shared" si="207"/>
        <v>-93</v>
      </c>
      <c r="CR79" s="5">
        <f t="shared" si="208"/>
        <v>-13</v>
      </c>
      <c r="CS79" s="5">
        <f t="shared" si="209"/>
        <v>-4</v>
      </c>
      <c r="CT79" s="5">
        <f t="shared" si="210"/>
        <v>1</v>
      </c>
      <c r="CU79" s="5">
        <f t="shared" si="211"/>
        <v>-1</v>
      </c>
      <c r="CV79" s="5">
        <f t="shared" si="212"/>
        <v>-7</v>
      </c>
      <c r="CW79" s="5">
        <f t="shared" si="213"/>
        <v>14</v>
      </c>
      <c r="CX79" s="5">
        <f t="shared" si="214"/>
        <v>-23</v>
      </c>
      <c r="CY79" s="5">
        <f t="shared" si="215"/>
        <v>34</v>
      </c>
      <c r="CZ79" s="5">
        <f t="shared" si="216"/>
        <v>-71</v>
      </c>
      <c r="DA79" s="5">
        <f t="shared" si="217"/>
        <v>-43</v>
      </c>
      <c r="DB79" s="5">
        <f t="shared" si="218"/>
        <v>14</v>
      </c>
      <c r="DC79" s="5">
        <f t="shared" si="219"/>
        <v>7</v>
      </c>
      <c r="DD79" s="5">
        <f t="shared" si="220"/>
        <v>-45</v>
      </c>
      <c r="DE79" s="5">
        <f t="shared" si="221"/>
        <v>105.5</v>
      </c>
      <c r="DF79" s="19"/>
      <c r="DG79" s="19"/>
      <c r="DH79" s="19"/>
      <c r="DI79" s="77"/>
      <c r="DJ79" s="121">
        <v>-33.333333333333336</v>
      </c>
      <c r="DK79" s="121">
        <v>0.89690721649484539</v>
      </c>
      <c r="DL79" s="121">
        <v>-7.0652173913043473E-2</v>
      </c>
      <c r="DM79" s="121">
        <v>-0.54385964912280704</v>
      </c>
      <c r="DN79" s="121">
        <v>-0.16666666666666666</v>
      </c>
      <c r="DO79" s="121">
        <v>-6.1538461538461542E-2</v>
      </c>
      <c r="DP79" s="121">
        <v>1.6393442622950821E-2</v>
      </c>
      <c r="DQ79" s="121">
        <v>-1.6129032258064516E-2</v>
      </c>
      <c r="DR79" s="121">
        <v>-0.11475409836065574</v>
      </c>
      <c r="DS79" s="121">
        <v>0.25925925925925924</v>
      </c>
      <c r="DT79" s="121">
        <v>-0.33823529411764708</v>
      </c>
      <c r="DU79" s="121">
        <v>0.75555555555555554</v>
      </c>
      <c r="DV79" s="121">
        <v>-0.89873417721518989</v>
      </c>
      <c r="DW79" s="121">
        <v>-5.375</v>
      </c>
      <c r="DX79" s="121">
        <v>-0.4</v>
      </c>
      <c r="DY79" s="121">
        <v>-0.33333333333333331</v>
      </c>
      <c r="DZ79" s="121">
        <v>3.2142857142857144</v>
      </c>
      <c r="EA79" s="121"/>
      <c r="EB79" s="24"/>
      <c r="EC79" s="63"/>
      <c r="ED79" s="77"/>
      <c r="EE79" s="77"/>
      <c r="EF79" s="77"/>
      <c r="EG79" s="77"/>
      <c r="EH79" s="77"/>
      <c r="EI79" s="77"/>
      <c r="EJ79" s="77"/>
      <c r="EK79" s="77"/>
      <c r="EL79" s="77"/>
      <c r="EM79" s="77"/>
      <c r="EN79" s="77"/>
      <c r="EO79" s="77"/>
      <c r="EP79" s="77"/>
      <c r="EQ79" s="77"/>
      <c r="ER79" s="77"/>
      <c r="ES79" s="77"/>
      <c r="ET79" s="77"/>
      <c r="EU79" s="77"/>
      <c r="EV79" s="77"/>
      <c r="EW79" s="24"/>
      <c r="EX79" s="19"/>
      <c r="EY79" s="77"/>
      <c r="EZ79" s="77"/>
      <c r="FA79" s="77"/>
      <c r="FB79" s="77"/>
      <c r="FC79" s="77"/>
      <c r="FD79" s="77"/>
      <c r="FE79" s="77"/>
      <c r="FF79" s="77"/>
      <c r="FG79" s="77"/>
      <c r="FH79" s="77"/>
      <c r="FI79" s="77"/>
      <c r="FJ79" s="77"/>
      <c r="FK79" s="77"/>
      <c r="FL79" s="77"/>
      <c r="FM79" s="77"/>
      <c r="FN79" s="77"/>
      <c r="FO79" s="77"/>
      <c r="FP79" s="77"/>
      <c r="FQ79" s="77"/>
      <c r="FR79" s="24"/>
      <c r="FS79" s="24"/>
      <c r="FT79" s="24"/>
      <c r="FU79" s="77"/>
      <c r="FV79" s="77"/>
      <c r="FW79" s="77"/>
      <c r="FX79" s="77"/>
      <c r="FY79" s="77"/>
      <c r="FZ79" s="77"/>
      <c r="GA79" s="77"/>
      <c r="GB79" s="77"/>
      <c r="GC79" s="77"/>
      <c r="GD79" s="77"/>
      <c r="GE79" s="77"/>
      <c r="GF79" s="77"/>
      <c r="GG79" s="77"/>
      <c r="GH79" s="77"/>
      <c r="GI79" s="77"/>
      <c r="GJ79" s="77"/>
      <c r="GK79" s="77"/>
      <c r="GL79" s="77"/>
      <c r="GM79" s="77"/>
      <c r="GN79" s="24"/>
      <c r="GO79" s="24">
        <v>0.15398999999999999</v>
      </c>
      <c r="GP79" s="10">
        <f t="shared" si="222"/>
        <v>-0.46196999999999999</v>
      </c>
      <c r="GQ79" s="10">
        <f t="shared" si="223"/>
        <v>14.937029999999998</v>
      </c>
      <c r="GR79" s="10">
        <f t="shared" si="224"/>
        <v>28.334159999999997</v>
      </c>
      <c r="GS79" s="10">
        <f t="shared" si="225"/>
        <v>26.332289999999997</v>
      </c>
      <c r="GT79" s="10">
        <f t="shared" si="226"/>
        <v>12.01122</v>
      </c>
      <c r="GU79" s="10">
        <f t="shared" si="227"/>
        <v>10.00935</v>
      </c>
      <c r="GV79" s="10">
        <f t="shared" si="228"/>
        <v>9.3933900000000001</v>
      </c>
      <c r="GW79" s="10">
        <f t="shared" si="229"/>
        <v>9.5473799999999986</v>
      </c>
      <c r="GX79" s="10">
        <f t="shared" si="230"/>
        <v>9.3933900000000001</v>
      </c>
      <c r="GY79" s="10">
        <f t="shared" si="231"/>
        <v>8.3154599999999999</v>
      </c>
      <c r="GZ79" s="10">
        <f t="shared" si="232"/>
        <v>10.471319999999999</v>
      </c>
      <c r="HA79" s="10">
        <f t="shared" si="233"/>
        <v>6.9295499999999999</v>
      </c>
      <c r="HB79" s="10">
        <f t="shared" si="234"/>
        <v>12.165209999999998</v>
      </c>
      <c r="HC79" s="10">
        <f t="shared" si="235"/>
        <v>1.2319199999999999</v>
      </c>
      <c r="HD79" s="10">
        <f t="shared" si="236"/>
        <v>-5.3896499999999996</v>
      </c>
      <c r="HE79" s="10">
        <f t="shared" si="237"/>
        <v>-3.2337899999999999</v>
      </c>
      <c r="HF79" s="10">
        <f t="shared" si="238"/>
        <v>-2.1558599999999997</v>
      </c>
      <c r="HG79" s="10">
        <f t="shared" si="239"/>
        <v>-9.0854099999999995</v>
      </c>
      <c r="HH79" s="10">
        <f t="shared" si="240"/>
        <v>7.1605349999999994</v>
      </c>
      <c r="HI79" s="19">
        <f t="shared" si="241"/>
        <v>145.90552499999998</v>
      </c>
      <c r="HJ79" s="115"/>
      <c r="HK79" s="115"/>
      <c r="HL79" s="115"/>
      <c r="HM79" s="115"/>
      <c r="HN79" s="115"/>
      <c r="HO79" s="115"/>
      <c r="HP79" s="115"/>
      <c r="HQ79" s="115"/>
      <c r="HR79" s="115"/>
      <c r="HS79" s="115"/>
      <c r="HT79" s="115"/>
      <c r="HU79" s="115"/>
      <c r="HV79" s="115"/>
      <c r="HW79" s="115"/>
      <c r="HX79" s="115"/>
      <c r="HY79" s="115"/>
      <c r="HZ79" s="115"/>
      <c r="IA79" s="115"/>
      <c r="IB79" s="115"/>
      <c r="IC79" s="22">
        <f t="shared" si="162"/>
        <v>0.15398999999999999</v>
      </c>
      <c r="ID79" s="22"/>
      <c r="IE79" s="24">
        <f t="shared" si="242"/>
        <v>6.2943837370902251E-7</v>
      </c>
      <c r="IF79" s="24">
        <f t="shared" si="243"/>
        <v>1.2825652883640834E-5</v>
      </c>
    </row>
    <row r="80" spans="1:240" x14ac:dyDescent="0.25">
      <c r="A80" s="163">
        <v>78</v>
      </c>
      <c r="B80" s="43"/>
      <c r="C80" s="43" t="s">
        <v>283</v>
      </c>
      <c r="D80" s="43" t="s">
        <v>184</v>
      </c>
      <c r="E80" s="82">
        <v>128</v>
      </c>
      <c r="F80" s="52" t="s">
        <v>21</v>
      </c>
      <c r="G80" s="17">
        <v>202645</v>
      </c>
      <c r="H80" s="12">
        <v>200281</v>
      </c>
      <c r="I80" s="12">
        <v>195586</v>
      </c>
      <c r="J80" s="12">
        <v>190792</v>
      </c>
      <c r="K80" s="12">
        <v>187021</v>
      </c>
      <c r="L80" s="12">
        <v>183021</v>
      </c>
      <c r="M80" s="12">
        <v>179015</v>
      </c>
      <c r="N80" s="12">
        <v>175498</v>
      </c>
      <c r="O80" s="12">
        <v>171918</v>
      </c>
      <c r="P80" s="11">
        <v>169027</v>
      </c>
      <c r="Q80" s="11">
        <v>166956</v>
      </c>
      <c r="R80" s="12">
        <v>165253</v>
      </c>
      <c r="S80" s="11">
        <v>162826</v>
      </c>
      <c r="T80" s="12">
        <v>159727</v>
      </c>
      <c r="U80" s="12">
        <v>157426</v>
      </c>
      <c r="V80" s="97">
        <v>156579</v>
      </c>
      <c r="W80" s="97">
        <v>156977</v>
      </c>
      <c r="X80" s="97">
        <v>157227</v>
      </c>
      <c r="Y80" s="97">
        <v>156726</v>
      </c>
      <c r="Z80" s="98">
        <v>156063</v>
      </c>
      <c r="AA80" s="63"/>
      <c r="AB80" s="70">
        <f t="shared" si="163"/>
        <v>-2364</v>
      </c>
      <c r="AC80" s="12">
        <f t="shared" si="164"/>
        <v>-4695</v>
      </c>
      <c r="AD80" s="12">
        <f t="shared" si="165"/>
        <v>-4794</v>
      </c>
      <c r="AE80" s="12">
        <f t="shared" si="166"/>
        <v>-3771</v>
      </c>
      <c r="AF80" s="12">
        <f t="shared" si="167"/>
        <v>-4000</v>
      </c>
      <c r="AG80" s="12">
        <f t="shared" si="168"/>
        <v>-4006</v>
      </c>
      <c r="AH80" s="12">
        <f t="shared" si="169"/>
        <v>-3517</v>
      </c>
      <c r="AI80" s="12">
        <f t="shared" si="170"/>
        <v>-3580</v>
      </c>
      <c r="AJ80" s="12">
        <f t="shared" si="171"/>
        <v>-2891</v>
      </c>
      <c r="AK80" s="12">
        <f t="shared" si="172"/>
        <v>-2071</v>
      </c>
      <c r="AL80" s="12">
        <f t="shared" si="173"/>
        <v>-1703</v>
      </c>
      <c r="AM80" s="12">
        <f t="shared" si="174"/>
        <v>-2427</v>
      </c>
      <c r="AN80" s="12">
        <f t="shared" si="175"/>
        <v>-3099</v>
      </c>
      <c r="AO80" s="12">
        <f t="shared" si="176"/>
        <v>-2301</v>
      </c>
      <c r="AP80" s="12">
        <f t="shared" si="177"/>
        <v>-847</v>
      </c>
      <c r="AQ80" s="12">
        <f t="shared" si="178"/>
        <v>398</v>
      </c>
      <c r="AR80" s="12">
        <f t="shared" si="179"/>
        <v>250</v>
      </c>
      <c r="AS80" s="12">
        <f t="shared" si="180"/>
        <v>-501</v>
      </c>
      <c r="AT80" s="12">
        <f t="shared" si="181"/>
        <v>-663</v>
      </c>
      <c r="AU80" s="79">
        <f t="shared" si="182"/>
        <v>-46582</v>
      </c>
      <c r="AV80" s="63"/>
      <c r="AW80" s="17">
        <v>1187</v>
      </c>
      <c r="AX80" s="12">
        <v>3650</v>
      </c>
      <c r="AY80" s="12">
        <v>3451</v>
      </c>
      <c r="AZ80" s="12">
        <v>2341</v>
      </c>
      <c r="BA80" s="12">
        <v>2646</v>
      </c>
      <c r="BB80" s="12">
        <v>2271</v>
      </c>
      <c r="BC80" s="12">
        <v>2086</v>
      </c>
      <c r="BD80" s="12">
        <v>2360</v>
      </c>
      <c r="BE80" s="12">
        <v>2017</v>
      </c>
      <c r="BF80" s="11">
        <v>1762</v>
      </c>
      <c r="BG80" s="11">
        <v>1700</v>
      </c>
      <c r="BH80" s="11">
        <v>2833</v>
      </c>
      <c r="BI80" s="11">
        <v>3697</v>
      </c>
      <c r="BJ80" s="11">
        <v>3203</v>
      </c>
      <c r="BK80" s="11">
        <v>1856</v>
      </c>
      <c r="BL80" s="11">
        <v>1199</v>
      </c>
      <c r="BM80" s="11">
        <v>1067</v>
      </c>
      <c r="BN80" s="11">
        <v>1048</v>
      </c>
      <c r="BO80" s="11">
        <v>1174</v>
      </c>
      <c r="BP80" s="19">
        <f t="shared" si="183"/>
        <v>41548</v>
      </c>
      <c r="BQ80" s="27"/>
      <c r="BR80" s="5">
        <f t="shared" si="184"/>
        <v>-1177</v>
      </c>
      <c r="BS80" s="5">
        <f t="shared" si="185"/>
        <v>-1045</v>
      </c>
      <c r="BT80" s="5">
        <f t="shared" si="186"/>
        <v>-1343</v>
      </c>
      <c r="BU80" s="5">
        <f t="shared" si="187"/>
        <v>-1430</v>
      </c>
      <c r="BV80" s="5">
        <f t="shared" si="188"/>
        <v>-1354</v>
      </c>
      <c r="BW80" s="5">
        <f t="shared" si="189"/>
        <v>-1735</v>
      </c>
      <c r="BX80" s="5">
        <f t="shared" si="190"/>
        <v>-1431</v>
      </c>
      <c r="BY80" s="5">
        <f t="shared" si="191"/>
        <v>-1220</v>
      </c>
      <c r="BZ80" s="5">
        <f t="shared" si="192"/>
        <v>-874</v>
      </c>
      <c r="CA80" s="5">
        <f t="shared" si="193"/>
        <v>-309</v>
      </c>
      <c r="CB80" s="5">
        <f t="shared" si="194"/>
        <v>-3</v>
      </c>
      <c r="CC80" s="5">
        <f t="shared" si="195"/>
        <v>406</v>
      </c>
      <c r="CD80" s="5">
        <f t="shared" si="196"/>
        <v>598</v>
      </c>
      <c r="CE80" s="5">
        <f t="shared" si="197"/>
        <v>902</v>
      </c>
      <c r="CF80" s="5">
        <f t="shared" si="198"/>
        <v>1009</v>
      </c>
      <c r="CG80" s="5">
        <f t="shared" si="199"/>
        <v>1597</v>
      </c>
      <c r="CH80" s="5">
        <f t="shared" si="200"/>
        <v>1317</v>
      </c>
      <c r="CI80" s="5">
        <f t="shared" si="201"/>
        <v>547</v>
      </c>
      <c r="CJ80" s="5">
        <f t="shared" si="202"/>
        <v>511</v>
      </c>
      <c r="CK80" s="19">
        <f t="shared" si="203"/>
        <v>-5034</v>
      </c>
      <c r="CL80" s="19"/>
      <c r="CM80" s="10"/>
      <c r="CN80" s="5">
        <f t="shared" si="204"/>
        <v>132</v>
      </c>
      <c r="CO80" s="5">
        <f t="shared" si="205"/>
        <v>-298</v>
      </c>
      <c r="CP80" s="5">
        <f t="shared" si="206"/>
        <v>-87</v>
      </c>
      <c r="CQ80" s="5">
        <f t="shared" si="207"/>
        <v>76</v>
      </c>
      <c r="CR80" s="5">
        <f t="shared" si="208"/>
        <v>-381</v>
      </c>
      <c r="CS80" s="5">
        <f t="shared" si="209"/>
        <v>304</v>
      </c>
      <c r="CT80" s="5">
        <f t="shared" si="210"/>
        <v>211</v>
      </c>
      <c r="CU80" s="5">
        <f t="shared" si="211"/>
        <v>346</v>
      </c>
      <c r="CV80" s="5">
        <f t="shared" si="212"/>
        <v>565</v>
      </c>
      <c r="CW80" s="5">
        <f t="shared" si="213"/>
        <v>306</v>
      </c>
      <c r="CX80" s="5">
        <f t="shared" si="214"/>
        <v>409</v>
      </c>
      <c r="CY80" s="5">
        <f t="shared" si="215"/>
        <v>192</v>
      </c>
      <c r="CZ80" s="5">
        <f t="shared" si="216"/>
        <v>304</v>
      </c>
      <c r="DA80" s="5">
        <f t="shared" si="217"/>
        <v>107</v>
      </c>
      <c r="DB80" s="5">
        <f t="shared" si="218"/>
        <v>588</v>
      </c>
      <c r="DC80" s="5">
        <f t="shared" si="219"/>
        <v>-280</v>
      </c>
      <c r="DD80" s="5">
        <f t="shared" si="220"/>
        <v>-770</v>
      </c>
      <c r="DE80" s="5">
        <f t="shared" si="221"/>
        <v>-36</v>
      </c>
      <c r="DF80" s="19"/>
      <c r="DG80" s="19"/>
      <c r="DH80" s="19"/>
      <c r="DI80" s="77"/>
      <c r="DJ80" s="121">
        <v>-0.11214953271028037</v>
      </c>
      <c r="DK80" s="121">
        <v>0.28516746411483251</v>
      </c>
      <c r="DL80" s="121">
        <v>6.4780342516753533E-2</v>
      </c>
      <c r="DM80" s="121">
        <v>-5.3146853146853149E-2</v>
      </c>
      <c r="DN80" s="121">
        <v>0.2813884785819793</v>
      </c>
      <c r="DO80" s="121">
        <v>-0.17521613832853025</v>
      </c>
      <c r="DP80" s="121">
        <v>-0.14744933612858141</v>
      </c>
      <c r="DQ80" s="121">
        <v>-0.28360655737704921</v>
      </c>
      <c r="DR80" s="121">
        <v>-0.64645308924485123</v>
      </c>
      <c r="DS80" s="121">
        <v>-0.99029126213592233</v>
      </c>
      <c r="DT80" s="121">
        <v>-136.33333333333334</v>
      </c>
      <c r="DU80" s="121">
        <v>0.47290640394088668</v>
      </c>
      <c r="DV80" s="121">
        <v>0.50836120401337792</v>
      </c>
      <c r="DW80" s="121">
        <v>0.11862527716186252</v>
      </c>
      <c r="DX80" s="121">
        <v>0.5827552031714569</v>
      </c>
      <c r="DY80" s="121">
        <v>-0.17532874139010646</v>
      </c>
      <c r="DZ80" s="121">
        <v>-0.58466211085801068</v>
      </c>
      <c r="EA80" s="121"/>
      <c r="EB80" s="24"/>
      <c r="EC80" s="65"/>
      <c r="ED80" s="77"/>
      <c r="EE80" s="77"/>
      <c r="EF80" s="77"/>
      <c r="EG80" s="77"/>
      <c r="EH80" s="77"/>
      <c r="EI80" s="77"/>
      <c r="EJ80" s="77"/>
      <c r="EK80" s="77"/>
      <c r="EL80" s="77"/>
      <c r="EM80" s="77"/>
      <c r="EN80" s="77"/>
      <c r="EO80" s="77"/>
      <c r="EP80" s="77"/>
      <c r="EQ80" s="77"/>
      <c r="ER80" s="77"/>
      <c r="ES80" s="77"/>
      <c r="ET80" s="77"/>
      <c r="EU80" s="77"/>
      <c r="EV80" s="77"/>
      <c r="EW80" s="24"/>
      <c r="EX80" s="27"/>
      <c r="EY80" s="77"/>
      <c r="EZ80" s="77"/>
      <c r="FA80" s="77"/>
      <c r="FB80" s="77"/>
      <c r="FC80" s="77"/>
      <c r="FD80" s="77"/>
      <c r="FE80" s="77"/>
      <c r="FF80" s="77"/>
      <c r="FG80" s="77"/>
      <c r="FH80" s="77"/>
      <c r="FI80" s="77"/>
      <c r="FJ80" s="77"/>
      <c r="FK80" s="77"/>
      <c r="FL80" s="77"/>
      <c r="FM80" s="77"/>
      <c r="FN80" s="77"/>
      <c r="FO80" s="77"/>
      <c r="FP80" s="77"/>
      <c r="FQ80" s="77"/>
      <c r="FR80" s="24"/>
      <c r="FS80" s="24"/>
      <c r="FT80" s="24"/>
      <c r="FU80" s="77"/>
      <c r="FV80" s="77"/>
      <c r="FW80" s="77"/>
      <c r="FX80" s="77"/>
      <c r="FY80" s="77"/>
      <c r="FZ80" s="77"/>
      <c r="GA80" s="77"/>
      <c r="GB80" s="77"/>
      <c r="GC80" s="77"/>
      <c r="GD80" s="77"/>
      <c r="GE80" s="77"/>
      <c r="GF80" s="77"/>
      <c r="GG80" s="77"/>
      <c r="GH80" s="77"/>
      <c r="GI80" s="77"/>
      <c r="GJ80" s="77"/>
      <c r="GK80" s="77"/>
      <c r="GL80" s="77"/>
      <c r="GM80" s="77"/>
      <c r="GN80" s="24"/>
      <c r="GO80" s="24">
        <v>2.2620000000000001E-3</v>
      </c>
      <c r="GP80" s="10">
        <f t="shared" si="222"/>
        <v>-2.6623740000000002</v>
      </c>
      <c r="GQ80" s="10">
        <f t="shared" si="223"/>
        <v>-2.3637900000000003</v>
      </c>
      <c r="GR80" s="10">
        <f t="shared" si="224"/>
        <v>-3.0378660000000002</v>
      </c>
      <c r="GS80" s="10">
        <f t="shared" si="225"/>
        <v>-3.2346600000000003</v>
      </c>
      <c r="GT80" s="10">
        <f t="shared" si="226"/>
        <v>-3.062748</v>
      </c>
      <c r="GU80" s="10">
        <f t="shared" si="227"/>
        <v>-3.9245700000000001</v>
      </c>
      <c r="GV80" s="10">
        <f t="shared" si="228"/>
        <v>-3.2369220000000003</v>
      </c>
      <c r="GW80" s="10">
        <f t="shared" si="229"/>
        <v>-2.7596400000000001</v>
      </c>
      <c r="GX80" s="10">
        <f t="shared" si="230"/>
        <v>-1.9769880000000002</v>
      </c>
      <c r="GY80" s="10">
        <f t="shared" si="231"/>
        <v>-0.69895800000000008</v>
      </c>
      <c r="GZ80" s="10">
        <f t="shared" si="232"/>
        <v>-6.7860000000000004E-3</v>
      </c>
      <c r="HA80" s="10">
        <f t="shared" si="233"/>
        <v>0.91837200000000008</v>
      </c>
      <c r="HB80" s="10">
        <f t="shared" si="234"/>
        <v>1.352676</v>
      </c>
      <c r="HC80" s="10">
        <f t="shared" si="235"/>
        <v>2.040324</v>
      </c>
      <c r="HD80" s="10">
        <f t="shared" si="236"/>
        <v>2.2823580000000003</v>
      </c>
      <c r="HE80" s="10">
        <f t="shared" si="237"/>
        <v>3.6124140000000002</v>
      </c>
      <c r="HF80" s="10">
        <f t="shared" si="238"/>
        <v>2.9790540000000001</v>
      </c>
      <c r="HG80" s="10">
        <f t="shared" si="239"/>
        <v>1.237314</v>
      </c>
      <c r="HH80" s="10">
        <f t="shared" si="240"/>
        <v>1.1558820000000001</v>
      </c>
      <c r="HI80" s="19">
        <f t="shared" si="241"/>
        <v>-11.386908</v>
      </c>
      <c r="HJ80" s="115"/>
      <c r="HK80" s="115"/>
      <c r="HL80" s="115"/>
      <c r="HM80" s="115"/>
      <c r="HN80" s="115"/>
      <c r="HO80" s="115"/>
      <c r="HP80" s="115"/>
      <c r="HQ80" s="115"/>
      <c r="HR80" s="115"/>
      <c r="HS80" s="115"/>
      <c r="HT80" s="115"/>
      <c r="HU80" s="115"/>
      <c r="HV80" s="115"/>
      <c r="HW80" s="115"/>
      <c r="HX80" s="115"/>
      <c r="HY80" s="115"/>
      <c r="HZ80" s="115"/>
      <c r="IA80" s="115"/>
      <c r="IB80" s="115"/>
      <c r="IC80" s="22">
        <f t="shared" si="162"/>
        <v>2.2620000000000001E-3</v>
      </c>
      <c r="ID80" s="22"/>
      <c r="IE80" s="24">
        <f t="shared" si="242"/>
        <v>1.016064422950984E-7</v>
      </c>
      <c r="IF80" s="24">
        <f t="shared" si="243"/>
        <v>-1.0009527015920261E-6</v>
      </c>
    </row>
    <row r="81" spans="1:240" x14ac:dyDescent="0.25">
      <c r="A81" s="163">
        <v>79</v>
      </c>
      <c r="B81" s="49"/>
      <c r="C81" s="49" t="s">
        <v>282</v>
      </c>
      <c r="D81" s="49" t="s">
        <v>186</v>
      </c>
      <c r="E81" s="82">
        <v>309</v>
      </c>
      <c r="F81" s="53" t="s">
        <v>54</v>
      </c>
      <c r="G81" s="17">
        <v>547</v>
      </c>
      <c r="H81" s="12">
        <v>612</v>
      </c>
      <c r="I81" s="12">
        <v>565</v>
      </c>
      <c r="J81" s="12">
        <v>641</v>
      </c>
      <c r="K81" s="12">
        <v>768</v>
      </c>
      <c r="L81" s="12">
        <v>845</v>
      </c>
      <c r="M81" s="12">
        <v>907</v>
      </c>
      <c r="N81" s="12">
        <v>1069</v>
      </c>
      <c r="O81" s="12">
        <v>1385</v>
      </c>
      <c r="P81" s="11">
        <v>1737</v>
      </c>
      <c r="Q81" s="12">
        <v>1876</v>
      </c>
      <c r="R81" s="12">
        <v>1790</v>
      </c>
      <c r="S81" s="12">
        <v>2158</v>
      </c>
      <c r="T81" s="12">
        <v>2313</v>
      </c>
      <c r="U81" s="12">
        <v>2169</v>
      </c>
      <c r="V81" s="97">
        <v>2113</v>
      </c>
      <c r="W81" s="97">
        <v>2239</v>
      </c>
      <c r="X81" s="97">
        <v>2309</v>
      </c>
      <c r="Y81" s="97">
        <v>2287</v>
      </c>
      <c r="Z81" s="97">
        <v>2327</v>
      </c>
      <c r="AA81" s="65"/>
      <c r="AB81" s="72">
        <f t="shared" si="163"/>
        <v>65</v>
      </c>
      <c r="AC81" s="11">
        <f t="shared" si="164"/>
        <v>-47</v>
      </c>
      <c r="AD81" s="11">
        <f t="shared" si="165"/>
        <v>76</v>
      </c>
      <c r="AE81" s="11">
        <f t="shared" si="166"/>
        <v>127</v>
      </c>
      <c r="AF81" s="11">
        <f t="shared" si="167"/>
        <v>77</v>
      </c>
      <c r="AG81" s="11">
        <f t="shared" si="168"/>
        <v>62</v>
      </c>
      <c r="AH81" s="11">
        <f t="shared" si="169"/>
        <v>162</v>
      </c>
      <c r="AI81" s="11">
        <f t="shared" si="170"/>
        <v>316</v>
      </c>
      <c r="AJ81" s="11">
        <f t="shared" si="171"/>
        <v>352</v>
      </c>
      <c r="AK81" s="11">
        <f t="shared" si="172"/>
        <v>139</v>
      </c>
      <c r="AL81" s="11">
        <f t="shared" si="173"/>
        <v>-86</v>
      </c>
      <c r="AM81" s="11">
        <f t="shared" si="174"/>
        <v>368</v>
      </c>
      <c r="AN81" s="11">
        <f t="shared" si="175"/>
        <v>155</v>
      </c>
      <c r="AO81" s="11">
        <f t="shared" si="176"/>
        <v>-144</v>
      </c>
      <c r="AP81" s="11">
        <f t="shared" si="177"/>
        <v>-56</v>
      </c>
      <c r="AQ81" s="11">
        <f t="shared" si="178"/>
        <v>126</v>
      </c>
      <c r="AR81" s="11">
        <f t="shared" si="179"/>
        <v>70</v>
      </c>
      <c r="AS81" s="11">
        <f t="shared" si="180"/>
        <v>-22</v>
      </c>
      <c r="AT81" s="11">
        <f t="shared" si="181"/>
        <v>40</v>
      </c>
      <c r="AU81" s="78">
        <f t="shared" si="182"/>
        <v>1780</v>
      </c>
      <c r="AV81" s="65"/>
      <c r="AW81" s="17">
        <v>29</v>
      </c>
      <c r="AX81" s="12">
        <v>108</v>
      </c>
      <c r="AY81" s="12">
        <v>87</v>
      </c>
      <c r="AZ81" s="12">
        <v>66</v>
      </c>
      <c r="BA81" s="12">
        <v>74</v>
      </c>
      <c r="BB81" s="12">
        <v>113</v>
      </c>
      <c r="BC81" s="12">
        <v>105</v>
      </c>
      <c r="BD81" s="12">
        <v>114</v>
      </c>
      <c r="BE81" s="12">
        <v>132</v>
      </c>
      <c r="BF81" s="11">
        <v>201</v>
      </c>
      <c r="BG81" s="11">
        <v>220</v>
      </c>
      <c r="BH81" s="11">
        <v>228</v>
      </c>
      <c r="BI81" s="11">
        <v>216</v>
      </c>
      <c r="BJ81" s="11">
        <v>394</v>
      </c>
      <c r="BK81" s="11">
        <v>285</v>
      </c>
      <c r="BL81" s="11">
        <v>112</v>
      </c>
      <c r="BM81" s="12">
        <v>203</v>
      </c>
      <c r="BN81" s="12">
        <v>205</v>
      </c>
      <c r="BO81" s="23">
        <v>204</v>
      </c>
      <c r="BP81" s="27">
        <f t="shared" si="183"/>
        <v>3096</v>
      </c>
      <c r="BQ81" s="27"/>
      <c r="BR81" s="5">
        <f t="shared" si="184"/>
        <v>94</v>
      </c>
      <c r="BS81" s="5">
        <f t="shared" si="185"/>
        <v>61</v>
      </c>
      <c r="BT81" s="5">
        <f t="shared" si="186"/>
        <v>163</v>
      </c>
      <c r="BU81" s="5">
        <f t="shared" si="187"/>
        <v>193</v>
      </c>
      <c r="BV81" s="5">
        <f t="shared" si="188"/>
        <v>151</v>
      </c>
      <c r="BW81" s="5">
        <f t="shared" si="189"/>
        <v>175</v>
      </c>
      <c r="BX81" s="5">
        <f t="shared" si="190"/>
        <v>267</v>
      </c>
      <c r="BY81" s="5">
        <f t="shared" si="191"/>
        <v>430</v>
      </c>
      <c r="BZ81" s="5">
        <f t="shared" si="192"/>
        <v>484</v>
      </c>
      <c r="CA81" s="5">
        <f t="shared" si="193"/>
        <v>340</v>
      </c>
      <c r="CB81" s="5">
        <f t="shared" si="194"/>
        <v>134</v>
      </c>
      <c r="CC81" s="5">
        <f t="shared" si="195"/>
        <v>596</v>
      </c>
      <c r="CD81" s="5">
        <f t="shared" si="196"/>
        <v>371</v>
      </c>
      <c r="CE81" s="5">
        <f t="shared" si="197"/>
        <v>250</v>
      </c>
      <c r="CF81" s="5">
        <f t="shared" si="198"/>
        <v>229</v>
      </c>
      <c r="CG81" s="5">
        <f t="shared" si="199"/>
        <v>238</v>
      </c>
      <c r="CH81" s="5">
        <f t="shared" si="200"/>
        <v>273</v>
      </c>
      <c r="CI81" s="5">
        <f t="shared" si="201"/>
        <v>183</v>
      </c>
      <c r="CJ81" s="5">
        <f t="shared" si="202"/>
        <v>244</v>
      </c>
      <c r="CK81" s="19">
        <f t="shared" si="203"/>
        <v>4876</v>
      </c>
      <c r="CL81" s="19"/>
      <c r="CM81" s="5"/>
      <c r="CN81" s="5">
        <f t="shared" si="204"/>
        <v>-33</v>
      </c>
      <c r="CO81" s="5">
        <f t="shared" si="205"/>
        <v>102</v>
      </c>
      <c r="CP81" s="5">
        <f t="shared" si="206"/>
        <v>30</v>
      </c>
      <c r="CQ81" s="5">
        <f t="shared" si="207"/>
        <v>-42</v>
      </c>
      <c r="CR81" s="5">
        <f t="shared" si="208"/>
        <v>24</v>
      </c>
      <c r="CS81" s="5">
        <f t="shared" si="209"/>
        <v>92</v>
      </c>
      <c r="CT81" s="5">
        <f t="shared" si="210"/>
        <v>163</v>
      </c>
      <c r="CU81" s="5">
        <f t="shared" si="211"/>
        <v>54</v>
      </c>
      <c r="CV81" s="5">
        <f t="shared" si="212"/>
        <v>-144</v>
      </c>
      <c r="CW81" s="5">
        <f t="shared" si="213"/>
        <v>-206</v>
      </c>
      <c r="CX81" s="5">
        <f t="shared" si="214"/>
        <v>462</v>
      </c>
      <c r="CY81" s="5">
        <f t="shared" si="215"/>
        <v>-225</v>
      </c>
      <c r="CZ81" s="5">
        <f t="shared" si="216"/>
        <v>-121</v>
      </c>
      <c r="DA81" s="5">
        <f t="shared" si="217"/>
        <v>-21</v>
      </c>
      <c r="DB81" s="5">
        <f t="shared" si="218"/>
        <v>9</v>
      </c>
      <c r="DC81" s="5">
        <f t="shared" si="219"/>
        <v>35</v>
      </c>
      <c r="DD81" s="5">
        <f t="shared" si="220"/>
        <v>-90</v>
      </c>
      <c r="DE81" s="5">
        <f t="shared" si="221"/>
        <v>61</v>
      </c>
      <c r="DF81" s="19"/>
      <c r="DG81" s="19"/>
      <c r="DH81" s="19"/>
      <c r="DI81" s="77"/>
      <c r="DJ81" s="121">
        <v>-0.35106382978723405</v>
      </c>
      <c r="DK81" s="121">
        <v>1.6721311475409837</v>
      </c>
      <c r="DL81" s="121">
        <v>0.18404907975460122</v>
      </c>
      <c r="DM81" s="121">
        <v>-0.21761658031088082</v>
      </c>
      <c r="DN81" s="121">
        <v>0.15894039735099338</v>
      </c>
      <c r="DO81" s="121">
        <v>0.52571428571428569</v>
      </c>
      <c r="DP81" s="121">
        <v>0.61048689138576784</v>
      </c>
      <c r="DQ81" s="121">
        <v>0.12558139534883722</v>
      </c>
      <c r="DR81" s="121">
        <v>-0.2975206611570248</v>
      </c>
      <c r="DS81" s="121">
        <v>-0.60588235294117643</v>
      </c>
      <c r="DT81" s="121">
        <v>3.4477611940298507</v>
      </c>
      <c r="DU81" s="121">
        <v>-0.37751677852348992</v>
      </c>
      <c r="DV81" s="121">
        <v>-0.32614555256064692</v>
      </c>
      <c r="DW81" s="121">
        <v>-8.4000000000000005E-2</v>
      </c>
      <c r="DX81" s="121">
        <v>3.9301310043668124E-2</v>
      </c>
      <c r="DY81" s="121">
        <v>0.14705882352941177</v>
      </c>
      <c r="DZ81" s="121">
        <v>-0.32967032967032966</v>
      </c>
      <c r="EA81" s="121"/>
      <c r="EB81" s="24"/>
      <c r="EC81" s="65"/>
      <c r="ED81" s="77"/>
      <c r="EE81" s="77"/>
      <c r="EF81" s="77"/>
      <c r="EG81" s="77"/>
      <c r="EH81" s="77"/>
      <c r="EI81" s="77"/>
      <c r="EJ81" s="77"/>
      <c r="EK81" s="77"/>
      <c r="EL81" s="77"/>
      <c r="EM81" s="77"/>
      <c r="EN81" s="77"/>
      <c r="EO81" s="77"/>
      <c r="EP81" s="77"/>
      <c r="EQ81" s="77"/>
      <c r="ER81" s="77"/>
      <c r="ES81" s="77"/>
      <c r="ET81" s="77"/>
      <c r="EU81" s="77"/>
      <c r="EV81" s="77"/>
      <c r="EW81" s="24"/>
      <c r="EX81" s="27"/>
      <c r="EY81" s="77"/>
      <c r="EZ81" s="77"/>
      <c r="FA81" s="77"/>
      <c r="FB81" s="77"/>
      <c r="FC81" s="77"/>
      <c r="FD81" s="77"/>
      <c r="FE81" s="77"/>
      <c r="FF81" s="77"/>
      <c r="FG81" s="77"/>
      <c r="FH81" s="77"/>
      <c r="FI81" s="77"/>
      <c r="FJ81" s="77"/>
      <c r="FK81" s="77"/>
      <c r="FL81" s="77"/>
      <c r="FM81" s="77"/>
      <c r="FN81" s="77"/>
      <c r="FO81" s="77"/>
      <c r="FP81" s="77"/>
      <c r="FQ81" s="77"/>
      <c r="FR81" s="24"/>
      <c r="FS81" s="24"/>
      <c r="FT81" s="24"/>
      <c r="FU81" s="77"/>
      <c r="FV81" s="77"/>
      <c r="FW81" s="77"/>
      <c r="FX81" s="77"/>
      <c r="FY81" s="77"/>
      <c r="FZ81" s="77"/>
      <c r="GA81" s="77"/>
      <c r="GB81" s="77"/>
      <c r="GC81" s="77"/>
      <c r="GD81" s="77"/>
      <c r="GE81" s="77"/>
      <c r="GF81" s="77"/>
      <c r="GG81" s="77"/>
      <c r="GH81" s="77"/>
      <c r="GI81" s="77"/>
      <c r="GJ81" s="77"/>
      <c r="GK81" s="77"/>
      <c r="GL81" s="77"/>
      <c r="GM81" s="77"/>
      <c r="GN81" s="24"/>
      <c r="GO81" s="24">
        <v>0.32102999999999998</v>
      </c>
      <c r="GP81" s="10">
        <f t="shared" si="222"/>
        <v>30.176819999999999</v>
      </c>
      <c r="GQ81" s="10">
        <f t="shared" si="223"/>
        <v>19.582829999999998</v>
      </c>
      <c r="GR81" s="10">
        <f t="shared" si="224"/>
        <v>52.327889999999996</v>
      </c>
      <c r="GS81" s="10">
        <f t="shared" si="225"/>
        <v>61.958789999999993</v>
      </c>
      <c r="GT81" s="10">
        <f t="shared" si="226"/>
        <v>48.475529999999999</v>
      </c>
      <c r="GU81" s="10">
        <f t="shared" si="227"/>
        <v>56.180249999999994</v>
      </c>
      <c r="GV81" s="10">
        <f t="shared" si="228"/>
        <v>85.715009999999992</v>
      </c>
      <c r="GW81" s="10">
        <f t="shared" si="229"/>
        <v>138.0429</v>
      </c>
      <c r="GX81" s="10">
        <f t="shared" si="230"/>
        <v>155.37851999999998</v>
      </c>
      <c r="GY81" s="10">
        <f t="shared" si="231"/>
        <v>109.1502</v>
      </c>
      <c r="GZ81" s="10">
        <f t="shared" si="232"/>
        <v>43.01802</v>
      </c>
      <c r="HA81" s="10">
        <f t="shared" si="233"/>
        <v>191.33387999999999</v>
      </c>
      <c r="HB81" s="10">
        <f t="shared" si="234"/>
        <v>119.10212999999999</v>
      </c>
      <c r="HC81" s="10">
        <f t="shared" si="235"/>
        <v>80.257499999999993</v>
      </c>
      <c r="HD81" s="10">
        <f t="shared" si="236"/>
        <v>73.515869999999993</v>
      </c>
      <c r="HE81" s="10">
        <f t="shared" si="237"/>
        <v>76.405139999999989</v>
      </c>
      <c r="HF81" s="10">
        <f t="shared" si="238"/>
        <v>87.641189999999995</v>
      </c>
      <c r="HG81" s="10">
        <f t="shared" si="239"/>
        <v>58.748489999999997</v>
      </c>
      <c r="HH81" s="10">
        <f t="shared" si="240"/>
        <v>78.331319999999991</v>
      </c>
      <c r="HI81" s="19">
        <f t="shared" si="241"/>
        <v>1565.3422799999998</v>
      </c>
      <c r="HJ81" s="115"/>
      <c r="HK81" s="115"/>
      <c r="HL81" s="115"/>
      <c r="HM81" s="115"/>
      <c r="HN81" s="115"/>
      <c r="HO81" s="115"/>
      <c r="HP81" s="115"/>
      <c r="HQ81" s="115"/>
      <c r="HR81" s="115"/>
      <c r="HS81" s="115"/>
      <c r="HT81" s="115"/>
      <c r="HU81" s="115"/>
      <c r="HV81" s="115"/>
      <c r="HW81" s="115"/>
      <c r="HX81" s="115"/>
      <c r="HY81" s="115"/>
      <c r="HZ81" s="115"/>
      <c r="IA81" s="115"/>
      <c r="IB81" s="115"/>
      <c r="IC81" s="22">
        <f t="shared" si="162"/>
        <v>0.32102999999999998</v>
      </c>
      <c r="ID81" s="22"/>
      <c r="IE81" s="24">
        <f t="shared" si="242"/>
        <v>6.8856221876271854E-6</v>
      </c>
      <c r="IF81" s="24">
        <f t="shared" si="243"/>
        <v>1.3759956470028753E-4</v>
      </c>
    </row>
    <row r="82" spans="1:240" x14ac:dyDescent="0.25">
      <c r="A82" s="163">
        <v>80</v>
      </c>
      <c r="B82" s="43"/>
      <c r="C82" s="43" t="s">
        <v>281</v>
      </c>
      <c r="D82" s="43" t="s">
        <v>188</v>
      </c>
      <c r="E82" s="82">
        <v>415</v>
      </c>
      <c r="F82" s="53" t="s">
        <v>84</v>
      </c>
      <c r="G82" s="17">
        <v>127</v>
      </c>
      <c r="H82" s="12">
        <v>121</v>
      </c>
      <c r="I82" s="12">
        <v>121</v>
      </c>
      <c r="J82" s="12">
        <v>117</v>
      </c>
      <c r="K82" s="12">
        <v>120</v>
      </c>
      <c r="L82" s="12">
        <v>98</v>
      </c>
      <c r="M82" s="12">
        <v>90</v>
      </c>
      <c r="N82" s="12">
        <v>97</v>
      </c>
      <c r="O82" s="12">
        <v>90</v>
      </c>
      <c r="P82" s="11">
        <v>99</v>
      </c>
      <c r="Q82" s="11">
        <v>107</v>
      </c>
      <c r="R82" s="12">
        <v>116</v>
      </c>
      <c r="S82" s="11">
        <v>114</v>
      </c>
      <c r="T82" s="11">
        <v>112</v>
      </c>
      <c r="U82" s="11">
        <v>113</v>
      </c>
      <c r="V82" s="98">
        <v>115</v>
      </c>
      <c r="W82" s="98">
        <v>124</v>
      </c>
      <c r="X82" s="98">
        <v>125</v>
      </c>
      <c r="Y82" s="98">
        <v>133</v>
      </c>
      <c r="Z82" s="99">
        <v>132</v>
      </c>
      <c r="AA82" s="65"/>
      <c r="AB82" s="72">
        <f t="shared" si="163"/>
        <v>-6</v>
      </c>
      <c r="AC82" s="11">
        <f t="shared" si="164"/>
        <v>0</v>
      </c>
      <c r="AD82" s="11">
        <f t="shared" si="165"/>
        <v>-4</v>
      </c>
      <c r="AE82" s="11">
        <f t="shared" si="166"/>
        <v>3</v>
      </c>
      <c r="AF82" s="11">
        <f t="shared" si="167"/>
        <v>-22</v>
      </c>
      <c r="AG82" s="11">
        <f t="shared" si="168"/>
        <v>-8</v>
      </c>
      <c r="AH82" s="11">
        <f t="shared" si="169"/>
        <v>7</v>
      </c>
      <c r="AI82" s="11">
        <f t="shared" si="170"/>
        <v>-7</v>
      </c>
      <c r="AJ82" s="11">
        <f t="shared" si="171"/>
        <v>9</v>
      </c>
      <c r="AK82" s="11">
        <f t="shared" si="172"/>
        <v>8</v>
      </c>
      <c r="AL82" s="11">
        <f t="shared" si="173"/>
        <v>9</v>
      </c>
      <c r="AM82" s="11">
        <f t="shared" si="174"/>
        <v>-2</v>
      </c>
      <c r="AN82" s="11">
        <f t="shared" si="175"/>
        <v>-2</v>
      </c>
      <c r="AO82" s="11">
        <f t="shared" si="176"/>
        <v>1</v>
      </c>
      <c r="AP82" s="11">
        <f t="shared" si="177"/>
        <v>2</v>
      </c>
      <c r="AQ82" s="11">
        <f t="shared" si="178"/>
        <v>9</v>
      </c>
      <c r="AR82" s="11">
        <f t="shared" si="179"/>
        <v>1</v>
      </c>
      <c r="AS82" s="11">
        <f t="shared" si="180"/>
        <v>8</v>
      </c>
      <c r="AT82" s="11">
        <f t="shared" si="181"/>
        <v>-1</v>
      </c>
      <c r="AU82" s="78">
        <f t="shared" si="182"/>
        <v>5</v>
      </c>
      <c r="AV82" s="65"/>
      <c r="AW82" s="17">
        <v>15</v>
      </c>
      <c r="AX82" s="12">
        <v>12</v>
      </c>
      <c r="AY82" s="12">
        <v>11</v>
      </c>
      <c r="AZ82" s="12">
        <v>25</v>
      </c>
      <c r="BA82" s="12">
        <v>10</v>
      </c>
      <c r="BB82" s="12">
        <v>14</v>
      </c>
      <c r="BC82" s="12">
        <v>8</v>
      </c>
      <c r="BD82" s="12">
        <v>16</v>
      </c>
      <c r="BE82" s="12">
        <v>1</v>
      </c>
      <c r="BF82" s="11">
        <v>8</v>
      </c>
      <c r="BG82" s="12">
        <v>11</v>
      </c>
      <c r="BH82" s="12">
        <v>12</v>
      </c>
      <c r="BI82" s="12">
        <v>11</v>
      </c>
      <c r="BJ82" s="12">
        <v>5</v>
      </c>
      <c r="BK82" s="12">
        <v>7</v>
      </c>
      <c r="BL82" s="12">
        <v>4</v>
      </c>
      <c r="BM82" s="12">
        <v>10</v>
      </c>
      <c r="BN82" s="12">
        <v>5</v>
      </c>
      <c r="BO82" s="23">
        <v>6.5</v>
      </c>
      <c r="BP82" s="27">
        <f t="shared" si="183"/>
        <v>191.5</v>
      </c>
      <c r="BQ82" s="27"/>
      <c r="BR82" s="5">
        <f t="shared" si="184"/>
        <v>9</v>
      </c>
      <c r="BS82" s="5">
        <f t="shared" si="185"/>
        <v>12</v>
      </c>
      <c r="BT82" s="5">
        <f t="shared" si="186"/>
        <v>7</v>
      </c>
      <c r="BU82" s="5">
        <f t="shared" si="187"/>
        <v>28</v>
      </c>
      <c r="BV82" s="5">
        <f t="shared" si="188"/>
        <v>-12</v>
      </c>
      <c r="BW82" s="5">
        <f t="shared" si="189"/>
        <v>6</v>
      </c>
      <c r="BX82" s="5">
        <f t="shared" si="190"/>
        <v>15</v>
      </c>
      <c r="BY82" s="5">
        <f t="shared" si="191"/>
        <v>9</v>
      </c>
      <c r="BZ82" s="5">
        <f t="shared" si="192"/>
        <v>10</v>
      </c>
      <c r="CA82" s="5">
        <f t="shared" si="193"/>
        <v>16</v>
      </c>
      <c r="CB82" s="5">
        <f t="shared" si="194"/>
        <v>20</v>
      </c>
      <c r="CC82" s="5">
        <f t="shared" si="195"/>
        <v>10</v>
      </c>
      <c r="CD82" s="5">
        <f t="shared" si="196"/>
        <v>9</v>
      </c>
      <c r="CE82" s="5">
        <f t="shared" si="197"/>
        <v>6</v>
      </c>
      <c r="CF82" s="5">
        <f t="shared" si="198"/>
        <v>9</v>
      </c>
      <c r="CG82" s="5">
        <f t="shared" si="199"/>
        <v>13</v>
      </c>
      <c r="CH82" s="5">
        <f t="shared" si="200"/>
        <v>11</v>
      </c>
      <c r="CI82" s="5">
        <f t="shared" si="201"/>
        <v>13</v>
      </c>
      <c r="CJ82" s="5">
        <f t="shared" si="202"/>
        <v>5.5</v>
      </c>
      <c r="CK82" s="19">
        <f t="shared" si="203"/>
        <v>196.5</v>
      </c>
      <c r="CL82" s="19"/>
      <c r="CM82" s="5"/>
      <c r="CN82" s="5">
        <f t="shared" si="204"/>
        <v>3</v>
      </c>
      <c r="CO82" s="5">
        <f t="shared" si="205"/>
        <v>-5</v>
      </c>
      <c r="CP82" s="5">
        <f t="shared" si="206"/>
        <v>21</v>
      </c>
      <c r="CQ82" s="5">
        <f t="shared" si="207"/>
        <v>-40</v>
      </c>
      <c r="CR82" s="5">
        <f t="shared" si="208"/>
        <v>18</v>
      </c>
      <c r="CS82" s="5">
        <f t="shared" si="209"/>
        <v>9</v>
      </c>
      <c r="CT82" s="5">
        <f t="shared" si="210"/>
        <v>-6</v>
      </c>
      <c r="CU82" s="5">
        <f t="shared" si="211"/>
        <v>1</v>
      </c>
      <c r="CV82" s="5">
        <f t="shared" si="212"/>
        <v>6</v>
      </c>
      <c r="CW82" s="5">
        <f t="shared" si="213"/>
        <v>4</v>
      </c>
      <c r="CX82" s="5">
        <f t="shared" si="214"/>
        <v>-10</v>
      </c>
      <c r="CY82" s="5">
        <f t="shared" si="215"/>
        <v>-1</v>
      </c>
      <c r="CZ82" s="5">
        <f t="shared" si="216"/>
        <v>-3</v>
      </c>
      <c r="DA82" s="5">
        <f t="shared" si="217"/>
        <v>3</v>
      </c>
      <c r="DB82" s="5">
        <f t="shared" si="218"/>
        <v>4</v>
      </c>
      <c r="DC82" s="5">
        <f t="shared" si="219"/>
        <v>-2</v>
      </c>
      <c r="DD82" s="5">
        <f t="shared" si="220"/>
        <v>2</v>
      </c>
      <c r="DE82" s="5">
        <f t="shared" si="221"/>
        <v>-7.5</v>
      </c>
      <c r="DF82" s="19"/>
      <c r="DG82" s="19"/>
      <c r="DH82" s="19"/>
      <c r="DI82" s="77"/>
      <c r="DJ82" s="121">
        <v>0.33333333333333331</v>
      </c>
      <c r="DK82" s="121">
        <v>-0.41666666666666669</v>
      </c>
      <c r="DL82" s="121">
        <v>3</v>
      </c>
      <c r="DM82" s="121">
        <v>-1.4285714285714286</v>
      </c>
      <c r="DN82" s="121">
        <v>-1.5</v>
      </c>
      <c r="DO82" s="121">
        <v>1.5</v>
      </c>
      <c r="DP82" s="121">
        <v>-0.4</v>
      </c>
      <c r="DQ82" s="121">
        <v>0.1111111111111111</v>
      </c>
      <c r="DR82" s="121">
        <v>0.6</v>
      </c>
      <c r="DS82" s="121">
        <v>0.25</v>
      </c>
      <c r="DT82" s="121">
        <v>-0.5</v>
      </c>
      <c r="DU82" s="121">
        <v>-0.1</v>
      </c>
      <c r="DV82" s="121">
        <v>-0.33333333333333331</v>
      </c>
      <c r="DW82" s="121">
        <v>0.5</v>
      </c>
      <c r="DX82" s="121">
        <v>0.44444444444444442</v>
      </c>
      <c r="DY82" s="121">
        <v>-0.15384615384615385</v>
      </c>
      <c r="DZ82" s="121">
        <v>0.18181818181818182</v>
      </c>
      <c r="EA82" s="121"/>
      <c r="EB82" s="24"/>
      <c r="EC82" s="65"/>
      <c r="ED82" s="77"/>
      <c r="EE82" s="77"/>
      <c r="EF82" s="77"/>
      <c r="EG82" s="77"/>
      <c r="EH82" s="77"/>
      <c r="EI82" s="77"/>
      <c r="EJ82" s="77"/>
      <c r="EK82" s="77"/>
      <c r="EL82" s="77"/>
      <c r="EM82" s="77"/>
      <c r="EN82" s="77"/>
      <c r="EO82" s="77"/>
      <c r="EP82" s="77"/>
      <c r="EQ82" s="77"/>
      <c r="ER82" s="77"/>
      <c r="ES82" s="77"/>
      <c r="ET82" s="77"/>
      <c r="EU82" s="77"/>
      <c r="EV82" s="77"/>
      <c r="EW82" s="24"/>
      <c r="EX82" s="27"/>
      <c r="EY82" s="77"/>
      <c r="EZ82" s="77"/>
      <c r="FA82" s="77"/>
      <c r="FB82" s="77"/>
      <c r="FC82" s="77"/>
      <c r="FD82" s="77"/>
      <c r="FE82" s="77"/>
      <c r="FF82" s="77"/>
      <c r="FG82" s="77"/>
      <c r="FH82" s="77"/>
      <c r="FI82" s="77"/>
      <c r="FJ82" s="77"/>
      <c r="FK82" s="77"/>
      <c r="FL82" s="77"/>
      <c r="FM82" s="77"/>
      <c r="FN82" s="77"/>
      <c r="FO82" s="77"/>
      <c r="FP82" s="77"/>
      <c r="FQ82" s="77"/>
      <c r="FR82" s="24"/>
      <c r="FS82" s="24"/>
      <c r="FT82" s="24"/>
      <c r="FU82" s="77"/>
      <c r="FV82" s="77"/>
      <c r="FW82" s="77"/>
      <c r="FX82" s="77"/>
      <c r="FY82" s="77"/>
      <c r="FZ82" s="77"/>
      <c r="GA82" s="77"/>
      <c r="GB82" s="77"/>
      <c r="GC82" s="77"/>
      <c r="GD82" s="77"/>
      <c r="GE82" s="77"/>
      <c r="GF82" s="77"/>
      <c r="GG82" s="77"/>
      <c r="GH82" s="77"/>
      <c r="GI82" s="77"/>
      <c r="GJ82" s="77"/>
      <c r="GK82" s="77"/>
      <c r="GL82" s="77"/>
      <c r="GM82" s="77"/>
      <c r="GN82" s="24"/>
      <c r="GO82" s="24">
        <v>0</v>
      </c>
      <c r="GP82" s="10">
        <f t="shared" si="222"/>
        <v>0</v>
      </c>
      <c r="GQ82" s="10">
        <f t="shared" si="223"/>
        <v>0</v>
      </c>
      <c r="GR82" s="10">
        <f t="shared" si="224"/>
        <v>0</v>
      </c>
      <c r="GS82" s="10">
        <f t="shared" si="225"/>
        <v>0</v>
      </c>
      <c r="GT82" s="10">
        <f t="shared" si="226"/>
        <v>0</v>
      </c>
      <c r="GU82" s="10">
        <f t="shared" si="227"/>
        <v>0</v>
      </c>
      <c r="GV82" s="10">
        <f t="shared" si="228"/>
        <v>0</v>
      </c>
      <c r="GW82" s="10">
        <f t="shared" si="229"/>
        <v>0</v>
      </c>
      <c r="GX82" s="10">
        <f t="shared" si="230"/>
        <v>0</v>
      </c>
      <c r="GY82" s="10">
        <f t="shared" si="231"/>
        <v>0</v>
      </c>
      <c r="GZ82" s="10">
        <f t="shared" si="232"/>
        <v>0</v>
      </c>
      <c r="HA82" s="10">
        <f t="shared" si="233"/>
        <v>0</v>
      </c>
      <c r="HB82" s="10">
        <f t="shared" si="234"/>
        <v>0</v>
      </c>
      <c r="HC82" s="10">
        <f t="shared" si="235"/>
        <v>0</v>
      </c>
      <c r="HD82" s="10">
        <f t="shared" si="236"/>
        <v>0</v>
      </c>
      <c r="HE82" s="10">
        <f t="shared" si="237"/>
        <v>0</v>
      </c>
      <c r="HF82" s="10">
        <f t="shared" si="238"/>
        <v>0</v>
      </c>
      <c r="HG82" s="10">
        <f t="shared" si="239"/>
        <v>0</v>
      </c>
      <c r="HH82" s="10">
        <f t="shared" si="240"/>
        <v>0</v>
      </c>
      <c r="HI82" s="19">
        <f t="shared" si="241"/>
        <v>0</v>
      </c>
      <c r="HJ82" s="115"/>
      <c r="HK82" s="115"/>
      <c r="HL82" s="115"/>
      <c r="HM82" s="115"/>
      <c r="HN82" s="115"/>
      <c r="HO82" s="115"/>
      <c r="HP82" s="115"/>
      <c r="HQ82" s="115"/>
      <c r="HR82" s="115"/>
      <c r="HS82" s="115"/>
      <c r="HT82" s="115"/>
      <c r="HU82" s="115"/>
      <c r="HV82" s="115"/>
      <c r="HW82" s="115"/>
      <c r="HX82" s="115"/>
      <c r="HY82" s="115"/>
      <c r="HZ82" s="115"/>
      <c r="IA82" s="115"/>
      <c r="IB82" s="115"/>
      <c r="IC82" s="22">
        <f t="shared" si="162"/>
        <v>0</v>
      </c>
      <c r="ID82" s="22"/>
      <c r="IE82" s="24">
        <f t="shared" si="242"/>
        <v>0</v>
      </c>
      <c r="IF82" s="24">
        <f t="shared" si="243"/>
        <v>0</v>
      </c>
    </row>
    <row r="83" spans="1:240" x14ac:dyDescent="0.25">
      <c r="A83" s="163">
        <v>81</v>
      </c>
      <c r="B83" s="49"/>
      <c r="C83" s="49" t="s">
        <v>185</v>
      </c>
      <c r="D83" s="49" t="s">
        <v>185</v>
      </c>
      <c r="E83" s="82">
        <v>209</v>
      </c>
      <c r="F83" s="50" t="s">
        <v>32</v>
      </c>
      <c r="G83" s="17">
        <v>3545</v>
      </c>
      <c r="H83" s="12">
        <v>3704</v>
      </c>
      <c r="I83" s="12">
        <v>3733</v>
      </c>
      <c r="J83" s="12">
        <v>3691</v>
      </c>
      <c r="K83" s="12">
        <v>3776</v>
      </c>
      <c r="L83" s="12">
        <v>3958</v>
      </c>
      <c r="M83" s="12">
        <v>4192</v>
      </c>
      <c r="N83" s="12">
        <v>4277</v>
      </c>
      <c r="O83" s="12">
        <v>4468</v>
      </c>
      <c r="P83" s="11">
        <v>4578</v>
      </c>
      <c r="Q83" s="11">
        <v>4660</v>
      </c>
      <c r="R83" s="12">
        <v>4543</v>
      </c>
      <c r="S83" s="11">
        <v>4457</v>
      </c>
      <c r="T83" s="11">
        <v>4537</v>
      </c>
      <c r="U83" s="11">
        <v>4464</v>
      </c>
      <c r="V83" s="98">
        <v>4436</v>
      </c>
      <c r="W83" s="98">
        <v>4386</v>
      </c>
      <c r="X83" s="98">
        <v>4417</v>
      </c>
      <c r="Y83" s="98">
        <v>4263</v>
      </c>
      <c r="Z83" s="97">
        <v>4336</v>
      </c>
      <c r="AA83" s="65"/>
      <c r="AB83" s="72">
        <f t="shared" si="163"/>
        <v>159</v>
      </c>
      <c r="AC83" s="11">
        <f t="shared" si="164"/>
        <v>29</v>
      </c>
      <c r="AD83" s="11">
        <f t="shared" si="165"/>
        <v>-42</v>
      </c>
      <c r="AE83" s="11">
        <f t="shared" si="166"/>
        <v>85</v>
      </c>
      <c r="AF83" s="11">
        <f t="shared" si="167"/>
        <v>182</v>
      </c>
      <c r="AG83" s="11">
        <f t="shared" si="168"/>
        <v>234</v>
      </c>
      <c r="AH83" s="11">
        <f t="shared" si="169"/>
        <v>85</v>
      </c>
      <c r="AI83" s="11">
        <f t="shared" si="170"/>
        <v>191</v>
      </c>
      <c r="AJ83" s="11">
        <f t="shared" si="171"/>
        <v>110</v>
      </c>
      <c r="AK83" s="11">
        <f t="shared" si="172"/>
        <v>82</v>
      </c>
      <c r="AL83" s="11">
        <f t="shared" si="173"/>
        <v>-117</v>
      </c>
      <c r="AM83" s="11">
        <f t="shared" si="174"/>
        <v>-86</v>
      </c>
      <c r="AN83" s="11">
        <f t="shared" si="175"/>
        <v>80</v>
      </c>
      <c r="AO83" s="11">
        <f t="shared" si="176"/>
        <v>-73</v>
      </c>
      <c r="AP83" s="11">
        <f t="shared" si="177"/>
        <v>-28</v>
      </c>
      <c r="AQ83" s="11">
        <f t="shared" si="178"/>
        <v>-50</v>
      </c>
      <c r="AR83" s="11">
        <f t="shared" si="179"/>
        <v>31</v>
      </c>
      <c r="AS83" s="11">
        <f t="shared" si="180"/>
        <v>-154</v>
      </c>
      <c r="AT83" s="11">
        <f t="shared" si="181"/>
        <v>73</v>
      </c>
      <c r="AU83" s="78">
        <f t="shared" si="182"/>
        <v>791</v>
      </c>
      <c r="AV83" s="65"/>
      <c r="AW83" s="17">
        <v>7</v>
      </c>
      <c r="AX83" s="12">
        <v>10</v>
      </c>
      <c r="AY83" s="12">
        <v>12</v>
      </c>
      <c r="AZ83" s="12">
        <v>22</v>
      </c>
      <c r="BA83" s="12">
        <v>3</v>
      </c>
      <c r="BB83" s="12">
        <v>6</v>
      </c>
      <c r="BC83" s="12">
        <v>7</v>
      </c>
      <c r="BD83" s="12">
        <v>7</v>
      </c>
      <c r="BE83" s="12">
        <v>13</v>
      </c>
      <c r="BF83" s="11">
        <v>10</v>
      </c>
      <c r="BG83" s="11">
        <v>10</v>
      </c>
      <c r="BH83" s="11">
        <v>16</v>
      </c>
      <c r="BI83" s="11">
        <v>12</v>
      </c>
      <c r="BJ83" s="11">
        <v>5</v>
      </c>
      <c r="BK83" s="11">
        <v>13</v>
      </c>
      <c r="BL83" s="11">
        <v>8</v>
      </c>
      <c r="BM83" s="11">
        <v>9</v>
      </c>
      <c r="BN83" s="11">
        <v>12</v>
      </c>
      <c r="BO83" s="8">
        <v>10.5</v>
      </c>
      <c r="BP83" s="27">
        <f t="shared" si="183"/>
        <v>192.5</v>
      </c>
      <c r="BQ83" s="27"/>
      <c r="BR83" s="5">
        <f t="shared" si="184"/>
        <v>166</v>
      </c>
      <c r="BS83" s="5">
        <f t="shared" si="185"/>
        <v>39</v>
      </c>
      <c r="BT83" s="5">
        <f t="shared" si="186"/>
        <v>-30</v>
      </c>
      <c r="BU83" s="5">
        <f t="shared" si="187"/>
        <v>107</v>
      </c>
      <c r="BV83" s="5">
        <f t="shared" si="188"/>
        <v>185</v>
      </c>
      <c r="BW83" s="5">
        <f t="shared" si="189"/>
        <v>240</v>
      </c>
      <c r="BX83" s="5">
        <f t="shared" si="190"/>
        <v>92</v>
      </c>
      <c r="BY83" s="5">
        <f t="shared" si="191"/>
        <v>198</v>
      </c>
      <c r="BZ83" s="5">
        <f t="shared" si="192"/>
        <v>123</v>
      </c>
      <c r="CA83" s="5">
        <f t="shared" si="193"/>
        <v>92</v>
      </c>
      <c r="CB83" s="5">
        <f t="shared" si="194"/>
        <v>-107</v>
      </c>
      <c r="CC83" s="5">
        <f t="shared" si="195"/>
        <v>-70</v>
      </c>
      <c r="CD83" s="5">
        <f t="shared" si="196"/>
        <v>92</v>
      </c>
      <c r="CE83" s="5">
        <f t="shared" si="197"/>
        <v>-68</v>
      </c>
      <c r="CF83" s="5">
        <f t="shared" si="198"/>
        <v>-15</v>
      </c>
      <c r="CG83" s="5">
        <f t="shared" si="199"/>
        <v>-42</v>
      </c>
      <c r="CH83" s="5">
        <f t="shared" si="200"/>
        <v>40</v>
      </c>
      <c r="CI83" s="5">
        <f t="shared" si="201"/>
        <v>-142</v>
      </c>
      <c r="CJ83" s="5">
        <f t="shared" si="202"/>
        <v>83.5</v>
      </c>
      <c r="CK83" s="19">
        <f t="shared" si="203"/>
        <v>983.5</v>
      </c>
      <c r="CL83" s="19"/>
      <c r="CM83" s="5"/>
      <c r="CN83" s="5">
        <f t="shared" si="204"/>
        <v>-127</v>
      </c>
      <c r="CO83" s="5">
        <f t="shared" si="205"/>
        <v>-69</v>
      </c>
      <c r="CP83" s="5">
        <f t="shared" si="206"/>
        <v>137</v>
      </c>
      <c r="CQ83" s="5">
        <f t="shared" si="207"/>
        <v>78</v>
      </c>
      <c r="CR83" s="5">
        <f t="shared" si="208"/>
        <v>55</v>
      </c>
      <c r="CS83" s="5">
        <f t="shared" si="209"/>
        <v>-148</v>
      </c>
      <c r="CT83" s="5">
        <f t="shared" si="210"/>
        <v>106</v>
      </c>
      <c r="CU83" s="5">
        <f t="shared" si="211"/>
        <v>-75</v>
      </c>
      <c r="CV83" s="5">
        <f t="shared" si="212"/>
        <v>-31</v>
      </c>
      <c r="CW83" s="5">
        <f t="shared" si="213"/>
        <v>-199</v>
      </c>
      <c r="CX83" s="5">
        <f t="shared" si="214"/>
        <v>37</v>
      </c>
      <c r="CY83" s="5">
        <f t="shared" si="215"/>
        <v>162</v>
      </c>
      <c r="CZ83" s="5">
        <f t="shared" si="216"/>
        <v>-160</v>
      </c>
      <c r="DA83" s="5">
        <f t="shared" si="217"/>
        <v>53</v>
      </c>
      <c r="DB83" s="5">
        <f t="shared" si="218"/>
        <v>-27</v>
      </c>
      <c r="DC83" s="5">
        <f t="shared" si="219"/>
        <v>82</v>
      </c>
      <c r="DD83" s="5">
        <f t="shared" si="220"/>
        <v>-182</v>
      </c>
      <c r="DE83" s="5">
        <f t="shared" si="221"/>
        <v>225.5</v>
      </c>
      <c r="DF83" s="19"/>
      <c r="DG83" s="19"/>
      <c r="DH83" s="19"/>
      <c r="DI83" s="77"/>
      <c r="DJ83" s="121">
        <v>-0.76506024096385539</v>
      </c>
      <c r="DK83" s="121">
        <v>-1.7692307692307692</v>
      </c>
      <c r="DL83" s="121">
        <v>-4.5666666666666664</v>
      </c>
      <c r="DM83" s="121">
        <v>0.7289719626168224</v>
      </c>
      <c r="DN83" s="121">
        <v>0.29729729729729731</v>
      </c>
      <c r="DO83" s="121">
        <v>-0.6166666666666667</v>
      </c>
      <c r="DP83" s="121">
        <v>1.1521739130434783</v>
      </c>
      <c r="DQ83" s="121">
        <v>-0.37878787878787878</v>
      </c>
      <c r="DR83" s="121">
        <v>-0.25203252032520324</v>
      </c>
      <c r="DS83" s="121">
        <v>-2.1630434782608696</v>
      </c>
      <c r="DT83" s="121">
        <v>-0.34579439252336447</v>
      </c>
      <c r="DU83" s="121">
        <v>-2.3142857142857145</v>
      </c>
      <c r="DV83" s="121">
        <v>-1.7391304347826086</v>
      </c>
      <c r="DW83" s="121">
        <v>-0.77941176470588236</v>
      </c>
      <c r="DX83" s="121">
        <v>1.8</v>
      </c>
      <c r="DY83" s="121">
        <v>-1.9523809523809523</v>
      </c>
      <c r="DZ83" s="121">
        <v>-4.55</v>
      </c>
      <c r="EA83" s="121"/>
      <c r="EB83" s="24"/>
      <c r="EC83" s="65"/>
      <c r="ED83" s="77"/>
      <c r="EE83" s="77"/>
      <c r="EF83" s="77"/>
      <c r="EG83" s="77"/>
      <c r="EH83" s="77"/>
      <c r="EI83" s="77"/>
      <c r="EJ83" s="77"/>
      <c r="EK83" s="77"/>
      <c r="EL83" s="77"/>
      <c r="EM83" s="77"/>
      <c r="EN83" s="77"/>
      <c r="EO83" s="77"/>
      <c r="EP83" s="77"/>
      <c r="EQ83" s="77"/>
      <c r="ER83" s="77"/>
      <c r="ES83" s="77"/>
      <c r="ET83" s="77"/>
      <c r="EU83" s="77"/>
      <c r="EV83" s="77"/>
      <c r="EW83" s="24"/>
      <c r="EX83" s="27"/>
      <c r="EY83" s="77"/>
      <c r="EZ83" s="77"/>
      <c r="FA83" s="77"/>
      <c r="FB83" s="77"/>
      <c r="FC83" s="77"/>
      <c r="FD83" s="77"/>
      <c r="FE83" s="77"/>
      <c r="FF83" s="77"/>
      <c r="FG83" s="77"/>
      <c r="FH83" s="77"/>
      <c r="FI83" s="77"/>
      <c r="FJ83" s="77"/>
      <c r="FK83" s="77"/>
      <c r="FL83" s="77"/>
      <c r="FM83" s="77"/>
      <c r="FN83" s="77"/>
      <c r="FO83" s="77"/>
      <c r="FP83" s="77"/>
      <c r="FQ83" s="77"/>
      <c r="FR83" s="24"/>
      <c r="FS83" s="24"/>
      <c r="FT83" s="24"/>
      <c r="FU83" s="77"/>
      <c r="FV83" s="77"/>
      <c r="FW83" s="77"/>
      <c r="FX83" s="77"/>
      <c r="FY83" s="77"/>
      <c r="FZ83" s="77"/>
      <c r="GA83" s="77"/>
      <c r="GB83" s="77"/>
      <c r="GC83" s="77"/>
      <c r="GD83" s="77"/>
      <c r="GE83" s="77"/>
      <c r="GF83" s="77"/>
      <c r="GG83" s="77"/>
      <c r="GH83" s="77"/>
      <c r="GI83" s="77"/>
      <c r="GJ83" s="77"/>
      <c r="GK83" s="77"/>
      <c r="GL83" s="77"/>
      <c r="GM83" s="77"/>
      <c r="GN83" s="24"/>
      <c r="GO83" s="24">
        <v>8.7000000000000001E-4</v>
      </c>
      <c r="GP83" s="10">
        <f t="shared" si="222"/>
        <v>0.14441999999999999</v>
      </c>
      <c r="GQ83" s="10">
        <f t="shared" si="223"/>
        <v>3.3930000000000002E-2</v>
      </c>
      <c r="GR83" s="10">
        <f t="shared" si="224"/>
        <v>-2.6100000000000002E-2</v>
      </c>
      <c r="GS83" s="10">
        <f t="shared" si="225"/>
        <v>9.3090000000000006E-2</v>
      </c>
      <c r="GT83" s="10">
        <f t="shared" si="226"/>
        <v>0.16095000000000001</v>
      </c>
      <c r="GU83" s="10">
        <f t="shared" si="227"/>
        <v>0.20880000000000001</v>
      </c>
      <c r="GV83" s="10">
        <f t="shared" si="228"/>
        <v>8.004E-2</v>
      </c>
      <c r="GW83" s="10">
        <f t="shared" si="229"/>
        <v>0.17226</v>
      </c>
      <c r="GX83" s="10">
        <f t="shared" si="230"/>
        <v>0.10700999999999999</v>
      </c>
      <c r="GY83" s="10">
        <f t="shared" si="231"/>
        <v>8.004E-2</v>
      </c>
      <c r="GZ83" s="10">
        <f t="shared" si="232"/>
        <v>-9.3090000000000006E-2</v>
      </c>
      <c r="HA83" s="10">
        <f t="shared" si="233"/>
        <v>-6.0900000000000003E-2</v>
      </c>
      <c r="HB83" s="10">
        <f t="shared" si="234"/>
        <v>8.004E-2</v>
      </c>
      <c r="HC83" s="10">
        <f t="shared" si="235"/>
        <v>-5.9159999999999997E-2</v>
      </c>
      <c r="HD83" s="10">
        <f t="shared" si="236"/>
        <v>-1.3050000000000001E-2</v>
      </c>
      <c r="HE83" s="10">
        <f t="shared" si="237"/>
        <v>-3.6540000000000003E-2</v>
      </c>
      <c r="HF83" s="10">
        <f t="shared" si="238"/>
        <v>3.4799999999999998E-2</v>
      </c>
      <c r="HG83" s="10">
        <f t="shared" si="239"/>
        <v>-0.12354</v>
      </c>
      <c r="HH83" s="10">
        <f t="shared" si="240"/>
        <v>7.2645000000000001E-2</v>
      </c>
      <c r="HI83" s="19">
        <f t="shared" si="241"/>
        <v>0.85564499999999999</v>
      </c>
      <c r="HJ83" s="115"/>
      <c r="HK83" s="115"/>
      <c r="HL83" s="115"/>
      <c r="HM83" s="115"/>
      <c r="HN83" s="115"/>
      <c r="HO83" s="115"/>
      <c r="HP83" s="115"/>
      <c r="HQ83" s="115"/>
      <c r="HR83" s="115"/>
      <c r="HS83" s="115"/>
      <c r="HT83" s="115"/>
      <c r="HU83" s="115"/>
      <c r="HV83" s="115"/>
      <c r="HW83" s="115"/>
      <c r="HX83" s="115"/>
      <c r="HY83" s="115"/>
      <c r="HZ83" s="115"/>
      <c r="IA83" s="115"/>
      <c r="IB83" s="115"/>
      <c r="IC83" s="22">
        <f t="shared" si="162"/>
        <v>8.7000000000000001E-4</v>
      </c>
      <c r="ID83" s="22"/>
      <c r="IE83" s="24">
        <f t="shared" si="242"/>
        <v>6.3857729426770408E-9</v>
      </c>
      <c r="IF83" s="24">
        <f t="shared" si="243"/>
        <v>7.5214463342788847E-8</v>
      </c>
    </row>
    <row r="84" spans="1:240" x14ac:dyDescent="0.25">
      <c r="A84" s="163">
        <v>82</v>
      </c>
      <c r="B84" s="49"/>
      <c r="C84" s="49" t="s">
        <v>185</v>
      </c>
      <c r="D84" s="49" t="s">
        <v>185</v>
      </c>
      <c r="E84" s="82">
        <v>270</v>
      </c>
      <c r="F84" s="52" t="s">
        <v>215</v>
      </c>
      <c r="G84" s="17">
        <v>16</v>
      </c>
      <c r="H84" s="12">
        <v>16</v>
      </c>
      <c r="I84" s="12">
        <v>12</v>
      </c>
      <c r="J84" s="12">
        <v>8</v>
      </c>
      <c r="K84" s="12">
        <v>12</v>
      </c>
      <c r="L84" s="12">
        <v>13</v>
      </c>
      <c r="M84" s="12">
        <v>13</v>
      </c>
      <c r="N84" s="12">
        <v>18</v>
      </c>
      <c r="O84" s="12">
        <v>33</v>
      </c>
      <c r="P84" s="11">
        <v>36</v>
      </c>
      <c r="Q84" s="12">
        <v>43</v>
      </c>
      <c r="R84" s="12">
        <v>53</v>
      </c>
      <c r="S84" s="12">
        <v>77</v>
      </c>
      <c r="T84" s="12">
        <v>82</v>
      </c>
      <c r="U84" s="12">
        <v>79</v>
      </c>
      <c r="V84" s="97">
        <v>84</v>
      </c>
      <c r="W84" s="97">
        <v>92</v>
      </c>
      <c r="X84" s="97">
        <v>127</v>
      </c>
      <c r="Y84" s="97">
        <v>144</v>
      </c>
      <c r="Z84" s="97">
        <f>67+9+90</f>
        <v>166</v>
      </c>
      <c r="AA84" s="63"/>
      <c r="AB84" s="72">
        <f t="shared" si="163"/>
        <v>0</v>
      </c>
      <c r="AC84" s="11">
        <f t="shared" si="164"/>
        <v>-4</v>
      </c>
      <c r="AD84" s="11">
        <f t="shared" si="165"/>
        <v>-4</v>
      </c>
      <c r="AE84" s="11">
        <f t="shared" si="166"/>
        <v>4</v>
      </c>
      <c r="AF84" s="11">
        <f t="shared" si="167"/>
        <v>1</v>
      </c>
      <c r="AG84" s="11">
        <f t="shared" si="168"/>
        <v>0</v>
      </c>
      <c r="AH84" s="11">
        <f t="shared" si="169"/>
        <v>5</v>
      </c>
      <c r="AI84" s="11">
        <f t="shared" si="170"/>
        <v>15</v>
      </c>
      <c r="AJ84" s="11">
        <f t="shared" si="171"/>
        <v>3</v>
      </c>
      <c r="AK84" s="11">
        <f t="shared" si="172"/>
        <v>7</v>
      </c>
      <c r="AL84" s="11">
        <f t="shared" si="173"/>
        <v>10</v>
      </c>
      <c r="AM84" s="11">
        <f t="shared" si="174"/>
        <v>24</v>
      </c>
      <c r="AN84" s="11">
        <f t="shared" si="175"/>
        <v>5</v>
      </c>
      <c r="AO84" s="11">
        <f t="shared" si="176"/>
        <v>-3</v>
      </c>
      <c r="AP84" s="11">
        <f t="shared" si="177"/>
        <v>5</v>
      </c>
      <c r="AQ84" s="11">
        <f t="shared" si="178"/>
        <v>8</v>
      </c>
      <c r="AR84" s="11">
        <f t="shared" si="179"/>
        <v>35</v>
      </c>
      <c r="AS84" s="11">
        <f t="shared" si="180"/>
        <v>17</v>
      </c>
      <c r="AT84" s="11">
        <f t="shared" si="181"/>
        <v>22</v>
      </c>
      <c r="AU84" s="78">
        <f t="shared" si="182"/>
        <v>150</v>
      </c>
      <c r="AV84" s="65"/>
      <c r="AW84" s="17">
        <v>0</v>
      </c>
      <c r="AX84" s="12">
        <v>5</v>
      </c>
      <c r="AY84" s="12">
        <v>8</v>
      </c>
      <c r="AZ84" s="12">
        <v>2</v>
      </c>
      <c r="BA84" s="12">
        <v>3</v>
      </c>
      <c r="BB84" s="12">
        <v>1</v>
      </c>
      <c r="BC84" s="12">
        <v>8</v>
      </c>
      <c r="BD84" s="11">
        <v>9</v>
      </c>
      <c r="BE84" s="11">
        <v>13</v>
      </c>
      <c r="BF84" s="11">
        <v>19</v>
      </c>
      <c r="BG84" s="12">
        <v>29</v>
      </c>
      <c r="BH84" s="12">
        <v>5</v>
      </c>
      <c r="BI84" s="12">
        <v>6</v>
      </c>
      <c r="BJ84" s="12">
        <v>9</v>
      </c>
      <c r="BK84" s="12">
        <v>7</v>
      </c>
      <c r="BL84" s="12">
        <v>6</v>
      </c>
      <c r="BM84" s="11">
        <v>6</v>
      </c>
      <c r="BN84" s="11">
        <v>14</v>
      </c>
      <c r="BO84" s="8">
        <v>10</v>
      </c>
      <c r="BP84" s="27">
        <f t="shared" si="183"/>
        <v>160</v>
      </c>
      <c r="BQ84" s="27"/>
      <c r="BR84" s="5">
        <f t="shared" si="184"/>
        <v>0</v>
      </c>
      <c r="BS84" s="5">
        <f t="shared" si="185"/>
        <v>1</v>
      </c>
      <c r="BT84" s="5">
        <f t="shared" si="186"/>
        <v>4</v>
      </c>
      <c r="BU84" s="5">
        <f t="shared" si="187"/>
        <v>6</v>
      </c>
      <c r="BV84" s="5">
        <f t="shared" si="188"/>
        <v>4</v>
      </c>
      <c r="BW84" s="5">
        <f t="shared" si="189"/>
        <v>1</v>
      </c>
      <c r="BX84" s="5">
        <f t="shared" si="190"/>
        <v>13</v>
      </c>
      <c r="BY84" s="5">
        <f t="shared" si="191"/>
        <v>24</v>
      </c>
      <c r="BZ84" s="5">
        <f t="shared" si="192"/>
        <v>16</v>
      </c>
      <c r="CA84" s="5">
        <f t="shared" si="193"/>
        <v>26</v>
      </c>
      <c r="CB84" s="5">
        <f t="shared" si="194"/>
        <v>39</v>
      </c>
      <c r="CC84" s="5">
        <f t="shared" si="195"/>
        <v>29</v>
      </c>
      <c r="CD84" s="5">
        <f t="shared" si="196"/>
        <v>11</v>
      </c>
      <c r="CE84" s="5">
        <f t="shared" si="197"/>
        <v>6</v>
      </c>
      <c r="CF84" s="5">
        <f t="shared" si="198"/>
        <v>12</v>
      </c>
      <c r="CG84" s="5">
        <f t="shared" si="199"/>
        <v>14</v>
      </c>
      <c r="CH84" s="5">
        <f t="shared" si="200"/>
        <v>41</v>
      </c>
      <c r="CI84" s="5">
        <f t="shared" si="201"/>
        <v>31</v>
      </c>
      <c r="CJ84" s="5">
        <f t="shared" si="202"/>
        <v>32</v>
      </c>
      <c r="CK84" s="19">
        <f t="shared" si="203"/>
        <v>310</v>
      </c>
      <c r="CL84" s="19"/>
      <c r="CM84" s="5"/>
      <c r="CN84" s="5">
        <f t="shared" si="204"/>
        <v>1</v>
      </c>
      <c r="CO84" s="5">
        <f t="shared" si="205"/>
        <v>3</v>
      </c>
      <c r="CP84" s="5">
        <f t="shared" si="206"/>
        <v>2</v>
      </c>
      <c r="CQ84" s="5">
        <f t="shared" si="207"/>
        <v>-2</v>
      </c>
      <c r="CR84" s="5">
        <f t="shared" si="208"/>
        <v>-3</v>
      </c>
      <c r="CS84" s="5">
        <f t="shared" si="209"/>
        <v>12</v>
      </c>
      <c r="CT84" s="5">
        <f t="shared" si="210"/>
        <v>11</v>
      </c>
      <c r="CU84" s="5">
        <f t="shared" si="211"/>
        <v>-8</v>
      </c>
      <c r="CV84" s="5">
        <f t="shared" si="212"/>
        <v>10</v>
      </c>
      <c r="CW84" s="5">
        <f t="shared" si="213"/>
        <v>13</v>
      </c>
      <c r="CX84" s="5">
        <f t="shared" si="214"/>
        <v>-10</v>
      </c>
      <c r="CY84" s="5">
        <f t="shared" si="215"/>
        <v>-18</v>
      </c>
      <c r="CZ84" s="5">
        <f t="shared" si="216"/>
        <v>-5</v>
      </c>
      <c r="DA84" s="5">
        <f t="shared" si="217"/>
        <v>6</v>
      </c>
      <c r="DB84" s="5">
        <f t="shared" si="218"/>
        <v>2</v>
      </c>
      <c r="DC84" s="5">
        <f t="shared" si="219"/>
        <v>27</v>
      </c>
      <c r="DD84" s="5">
        <f t="shared" si="220"/>
        <v>-10</v>
      </c>
      <c r="DE84" s="5">
        <f t="shared" si="221"/>
        <v>1</v>
      </c>
      <c r="DF84" s="19"/>
      <c r="DG84" s="19"/>
      <c r="DH84" s="19"/>
      <c r="DI84" s="77"/>
      <c r="DJ84" s="121" t="e">
        <v>#DIV/0!</v>
      </c>
      <c r="DK84" s="121">
        <v>3</v>
      </c>
      <c r="DL84" s="121">
        <v>0.5</v>
      </c>
      <c r="DM84" s="121">
        <v>-0.33333333333333331</v>
      </c>
      <c r="DN84" s="121">
        <v>-0.75</v>
      </c>
      <c r="DO84" s="121">
        <v>12</v>
      </c>
      <c r="DP84" s="121">
        <v>0.84615384615384615</v>
      </c>
      <c r="DQ84" s="121">
        <v>-0.33333333333333331</v>
      </c>
      <c r="DR84" s="121">
        <v>0.625</v>
      </c>
      <c r="DS84" s="121">
        <v>0.5</v>
      </c>
      <c r="DT84" s="121">
        <v>-0.25641025641025639</v>
      </c>
      <c r="DU84" s="121">
        <v>-0.62068965517241381</v>
      </c>
      <c r="DV84" s="121">
        <v>-0.45454545454545453</v>
      </c>
      <c r="DW84" s="121">
        <v>1</v>
      </c>
      <c r="DX84" s="121">
        <v>0.16666666666666666</v>
      </c>
      <c r="DY84" s="121">
        <v>1.9285714285714286</v>
      </c>
      <c r="DZ84" s="121">
        <v>-0.24390243902439024</v>
      </c>
      <c r="EA84" s="121"/>
      <c r="EB84" s="24"/>
      <c r="EC84" s="65"/>
      <c r="ED84" s="77"/>
      <c r="EE84" s="77"/>
      <c r="EF84" s="77"/>
      <c r="EG84" s="77"/>
      <c r="EH84" s="77"/>
      <c r="EI84" s="77"/>
      <c r="EJ84" s="77"/>
      <c r="EK84" s="77"/>
      <c r="EL84" s="77"/>
      <c r="EM84" s="77"/>
      <c r="EN84" s="77"/>
      <c r="EO84" s="77"/>
      <c r="EP84" s="77"/>
      <c r="EQ84" s="77"/>
      <c r="ER84" s="77"/>
      <c r="ES84" s="77"/>
      <c r="ET84" s="77"/>
      <c r="EU84" s="77"/>
      <c r="EV84" s="77"/>
      <c r="EW84" s="24"/>
      <c r="EX84" s="27"/>
      <c r="EY84" s="77"/>
      <c r="EZ84" s="77"/>
      <c r="FA84" s="77"/>
      <c r="FB84" s="77"/>
      <c r="FC84" s="77"/>
      <c r="FD84" s="77"/>
      <c r="FE84" s="77"/>
      <c r="FF84" s="77"/>
      <c r="FG84" s="77"/>
      <c r="FH84" s="77"/>
      <c r="FI84" s="77"/>
      <c r="FJ84" s="77"/>
      <c r="FK84" s="77"/>
      <c r="FL84" s="77"/>
      <c r="FM84" s="77"/>
      <c r="FN84" s="77"/>
      <c r="FO84" s="77"/>
      <c r="FP84" s="77"/>
      <c r="FQ84" s="77"/>
      <c r="FR84" s="24"/>
      <c r="FS84" s="24"/>
      <c r="FT84" s="24"/>
      <c r="FU84" s="77"/>
      <c r="FV84" s="77"/>
      <c r="FW84" s="77"/>
      <c r="FX84" s="77"/>
      <c r="FY84" s="77"/>
      <c r="FZ84" s="77"/>
      <c r="GA84" s="77"/>
      <c r="GB84" s="77"/>
      <c r="GC84" s="77"/>
      <c r="GD84" s="77"/>
      <c r="GE84" s="77"/>
      <c r="GF84" s="77"/>
      <c r="GG84" s="77"/>
      <c r="GH84" s="77"/>
      <c r="GI84" s="77"/>
      <c r="GJ84" s="77"/>
      <c r="GK84" s="77"/>
      <c r="GL84" s="77"/>
      <c r="GM84" s="77"/>
      <c r="GN84" s="24"/>
      <c r="GO84" s="24">
        <v>0.86129999999999995</v>
      </c>
      <c r="GP84" s="10">
        <f t="shared" si="222"/>
        <v>0</v>
      </c>
      <c r="GQ84" s="10">
        <f t="shared" si="223"/>
        <v>0.86129999999999995</v>
      </c>
      <c r="GR84" s="10">
        <f t="shared" si="224"/>
        <v>3.4451999999999998</v>
      </c>
      <c r="GS84" s="10">
        <f t="shared" si="225"/>
        <v>5.1677999999999997</v>
      </c>
      <c r="GT84" s="10">
        <f t="shared" si="226"/>
        <v>3.4451999999999998</v>
      </c>
      <c r="GU84" s="10">
        <f t="shared" si="227"/>
        <v>0.86129999999999995</v>
      </c>
      <c r="GV84" s="10">
        <f t="shared" si="228"/>
        <v>11.196899999999999</v>
      </c>
      <c r="GW84" s="10">
        <f t="shared" si="229"/>
        <v>20.671199999999999</v>
      </c>
      <c r="GX84" s="10">
        <f t="shared" si="230"/>
        <v>13.780799999999999</v>
      </c>
      <c r="GY84" s="10">
        <f t="shared" si="231"/>
        <v>22.393799999999999</v>
      </c>
      <c r="GZ84" s="10">
        <f t="shared" si="232"/>
        <v>33.590699999999998</v>
      </c>
      <c r="HA84" s="10">
        <f t="shared" si="233"/>
        <v>24.977699999999999</v>
      </c>
      <c r="HB84" s="10">
        <f t="shared" si="234"/>
        <v>9.4742999999999995</v>
      </c>
      <c r="HC84" s="10">
        <f t="shared" si="235"/>
        <v>5.1677999999999997</v>
      </c>
      <c r="HD84" s="10">
        <f t="shared" si="236"/>
        <v>10.335599999999999</v>
      </c>
      <c r="HE84" s="10">
        <f t="shared" si="237"/>
        <v>12.058199999999999</v>
      </c>
      <c r="HF84" s="10">
        <f t="shared" si="238"/>
        <v>35.313299999999998</v>
      </c>
      <c r="HG84" s="10">
        <f t="shared" si="239"/>
        <v>26.700299999999999</v>
      </c>
      <c r="HH84" s="10">
        <f t="shared" si="240"/>
        <v>27.561599999999999</v>
      </c>
      <c r="HI84" s="19">
        <f t="shared" si="241"/>
        <v>267.00299999999999</v>
      </c>
      <c r="HJ84" s="115"/>
      <c r="HK84" s="115"/>
      <c r="HL84" s="115"/>
      <c r="HM84" s="115"/>
      <c r="HN84" s="115"/>
      <c r="HO84" s="115"/>
      <c r="HP84" s="115"/>
      <c r="HQ84" s="115"/>
      <c r="HR84" s="115"/>
      <c r="HS84" s="115"/>
      <c r="HT84" s="115"/>
      <c r="HU84" s="115"/>
      <c r="HV84" s="115"/>
      <c r="HW84" s="115"/>
      <c r="HX84" s="115"/>
      <c r="HY84" s="115"/>
      <c r="HZ84" s="115"/>
      <c r="IA84" s="115"/>
      <c r="IB84" s="115"/>
      <c r="IC84" s="22">
        <f t="shared" si="162"/>
        <v>0.86129999999999995</v>
      </c>
      <c r="ID84" s="22"/>
      <c r="IE84" s="24">
        <f t="shared" si="242"/>
        <v>2.4227699020839357E-6</v>
      </c>
      <c r="IF84" s="24">
        <f t="shared" si="243"/>
        <v>2.3470583426438126E-5</v>
      </c>
    </row>
    <row r="85" spans="1:240" x14ac:dyDescent="0.25">
      <c r="A85" s="163">
        <v>83</v>
      </c>
      <c r="B85" s="49"/>
      <c r="C85" s="43" t="s">
        <v>283</v>
      </c>
      <c r="D85" s="49" t="s">
        <v>183</v>
      </c>
      <c r="E85" s="82">
        <v>132</v>
      </c>
      <c r="F85" s="68" t="s">
        <v>249</v>
      </c>
      <c r="G85" s="17">
        <v>7332</v>
      </c>
      <c r="H85" s="12">
        <v>11846</v>
      </c>
      <c r="I85" s="12">
        <v>6994</v>
      </c>
      <c r="J85" s="12">
        <v>7347</v>
      </c>
      <c r="K85" s="12">
        <v>7827</v>
      </c>
      <c r="L85" s="12">
        <v>8810</v>
      </c>
      <c r="M85" s="12">
        <v>8846</v>
      </c>
      <c r="N85" s="12">
        <v>9655</v>
      </c>
      <c r="O85" s="12">
        <v>9952</v>
      </c>
      <c r="P85" s="11">
        <v>10902</v>
      </c>
      <c r="Q85" s="12">
        <v>10448</v>
      </c>
      <c r="R85" s="12">
        <v>10571</v>
      </c>
      <c r="S85" s="12">
        <v>10724</v>
      </c>
      <c r="T85" s="12">
        <v>10234</v>
      </c>
      <c r="U85" s="12">
        <v>9152</v>
      </c>
      <c r="V85" s="97">
        <f>2529+5464</f>
        <v>7993</v>
      </c>
      <c r="W85" s="97">
        <f>2181+3718+1604</f>
        <v>7503</v>
      </c>
      <c r="X85" s="97">
        <f>1877+3802+1503</f>
        <v>7182</v>
      </c>
      <c r="Y85" s="97">
        <v>7096</v>
      </c>
      <c r="Z85" s="98">
        <f>1527+4692+590</f>
        <v>6809</v>
      </c>
      <c r="AA85" s="63"/>
      <c r="AB85" s="70">
        <f t="shared" si="163"/>
        <v>4514</v>
      </c>
      <c r="AC85" s="12">
        <f t="shared" si="164"/>
        <v>-4852</v>
      </c>
      <c r="AD85" s="12">
        <f t="shared" si="165"/>
        <v>353</v>
      </c>
      <c r="AE85" s="12">
        <f t="shared" si="166"/>
        <v>480</v>
      </c>
      <c r="AF85" s="12">
        <f t="shared" si="167"/>
        <v>983</v>
      </c>
      <c r="AG85" s="12">
        <f t="shared" si="168"/>
        <v>36</v>
      </c>
      <c r="AH85" s="12">
        <f t="shared" si="169"/>
        <v>809</v>
      </c>
      <c r="AI85" s="12">
        <f t="shared" si="170"/>
        <v>297</v>
      </c>
      <c r="AJ85" s="12">
        <f t="shared" si="171"/>
        <v>950</v>
      </c>
      <c r="AK85" s="12">
        <f t="shared" si="172"/>
        <v>-454</v>
      </c>
      <c r="AL85" s="12">
        <f t="shared" si="173"/>
        <v>123</v>
      </c>
      <c r="AM85" s="12">
        <f t="shared" si="174"/>
        <v>153</v>
      </c>
      <c r="AN85" s="12">
        <f t="shared" si="175"/>
        <v>-490</v>
      </c>
      <c r="AO85" s="12">
        <f t="shared" si="176"/>
        <v>-1082</v>
      </c>
      <c r="AP85" s="12">
        <f t="shared" si="177"/>
        <v>-1159</v>
      </c>
      <c r="AQ85" s="12">
        <f t="shared" si="178"/>
        <v>-490</v>
      </c>
      <c r="AR85" s="12">
        <f t="shared" si="179"/>
        <v>-321</v>
      </c>
      <c r="AS85" s="12">
        <f t="shared" si="180"/>
        <v>-86</v>
      </c>
      <c r="AT85" s="12">
        <f t="shared" si="181"/>
        <v>-287</v>
      </c>
      <c r="AU85" s="79">
        <f t="shared" si="182"/>
        <v>-523</v>
      </c>
      <c r="AV85" s="63"/>
      <c r="AW85" s="17">
        <v>514</v>
      </c>
      <c r="AX85" s="12">
        <v>1504</v>
      </c>
      <c r="AY85" s="12">
        <v>1643</v>
      </c>
      <c r="AZ85" s="12">
        <v>1664</v>
      </c>
      <c r="BA85" s="12">
        <v>992</v>
      </c>
      <c r="BB85" s="12">
        <v>1556</v>
      </c>
      <c r="BC85" s="12">
        <v>1331</v>
      </c>
      <c r="BD85" s="12">
        <v>1489</v>
      </c>
      <c r="BE85" s="12">
        <v>1292</v>
      </c>
      <c r="BF85" s="11">
        <f>1282+1</f>
        <v>1283</v>
      </c>
      <c r="BG85" s="12">
        <f>1084+6</f>
        <v>1090</v>
      </c>
      <c r="BH85" s="12">
        <v>634</v>
      </c>
      <c r="BI85" s="12">
        <f>335+117+147</f>
        <v>599</v>
      </c>
      <c r="BJ85" s="12">
        <f>347+188+208</f>
        <v>743</v>
      </c>
      <c r="BK85" s="12">
        <f>280+235+153</f>
        <v>668</v>
      </c>
      <c r="BL85" s="12">
        <f>106+141+57</f>
        <v>304</v>
      </c>
      <c r="BM85" s="12">
        <f>140+194+82</f>
        <v>416</v>
      </c>
      <c r="BN85" s="12">
        <f>83+184+59</f>
        <v>326</v>
      </c>
      <c r="BO85" s="11">
        <v>259</v>
      </c>
      <c r="BP85" s="19">
        <f t="shared" si="183"/>
        <v>18307</v>
      </c>
      <c r="BQ85" s="19"/>
      <c r="BR85" s="5">
        <f t="shared" si="184"/>
        <v>5028</v>
      </c>
      <c r="BS85" s="5">
        <f t="shared" si="185"/>
        <v>-3348</v>
      </c>
      <c r="BT85" s="5">
        <f t="shared" si="186"/>
        <v>1996</v>
      </c>
      <c r="BU85" s="5">
        <f t="shared" si="187"/>
        <v>2144</v>
      </c>
      <c r="BV85" s="5">
        <f t="shared" si="188"/>
        <v>1975</v>
      </c>
      <c r="BW85" s="5">
        <f t="shared" si="189"/>
        <v>1592</v>
      </c>
      <c r="BX85" s="5">
        <f t="shared" si="190"/>
        <v>2140</v>
      </c>
      <c r="BY85" s="5">
        <f t="shared" si="191"/>
        <v>1786</v>
      </c>
      <c r="BZ85" s="5">
        <f t="shared" si="192"/>
        <v>2242</v>
      </c>
      <c r="CA85" s="5">
        <f t="shared" si="193"/>
        <v>829</v>
      </c>
      <c r="CB85" s="5">
        <f t="shared" si="194"/>
        <v>1213</v>
      </c>
      <c r="CC85" s="5">
        <f t="shared" si="195"/>
        <v>787</v>
      </c>
      <c r="CD85" s="5">
        <f t="shared" si="196"/>
        <v>109</v>
      </c>
      <c r="CE85" s="5">
        <f t="shared" si="197"/>
        <v>-339</v>
      </c>
      <c r="CF85" s="5">
        <f t="shared" si="198"/>
        <v>-491</v>
      </c>
      <c r="CG85" s="5">
        <f t="shared" si="199"/>
        <v>-186</v>
      </c>
      <c r="CH85" s="5">
        <f t="shared" si="200"/>
        <v>95</v>
      </c>
      <c r="CI85" s="5">
        <f t="shared" si="201"/>
        <v>240</v>
      </c>
      <c r="CJ85" s="5">
        <f t="shared" si="202"/>
        <v>-28</v>
      </c>
      <c r="CK85" s="19">
        <f t="shared" si="203"/>
        <v>17784</v>
      </c>
      <c r="CL85" s="19"/>
      <c r="CM85" s="5"/>
      <c r="CN85" s="5">
        <f t="shared" si="204"/>
        <v>-8376</v>
      </c>
      <c r="CO85" s="5">
        <f t="shared" si="205"/>
        <v>5344</v>
      </c>
      <c r="CP85" s="5">
        <f t="shared" si="206"/>
        <v>148</v>
      </c>
      <c r="CQ85" s="5">
        <f t="shared" si="207"/>
        <v>-169</v>
      </c>
      <c r="CR85" s="5">
        <f t="shared" si="208"/>
        <v>-383</v>
      </c>
      <c r="CS85" s="5">
        <f t="shared" si="209"/>
        <v>548</v>
      </c>
      <c r="CT85" s="5">
        <f t="shared" si="210"/>
        <v>-354</v>
      </c>
      <c r="CU85" s="5">
        <f t="shared" si="211"/>
        <v>456</v>
      </c>
      <c r="CV85" s="5">
        <f t="shared" si="212"/>
        <v>-1413</v>
      </c>
      <c r="CW85" s="5">
        <f t="shared" si="213"/>
        <v>384</v>
      </c>
      <c r="CX85" s="5">
        <f t="shared" si="214"/>
        <v>-426</v>
      </c>
      <c r="CY85" s="5">
        <f t="shared" si="215"/>
        <v>-678</v>
      </c>
      <c r="CZ85" s="5">
        <f t="shared" si="216"/>
        <v>-448</v>
      </c>
      <c r="DA85" s="5">
        <f t="shared" si="217"/>
        <v>-152</v>
      </c>
      <c r="DB85" s="5">
        <f t="shared" si="218"/>
        <v>305</v>
      </c>
      <c r="DC85" s="5">
        <f t="shared" si="219"/>
        <v>281</v>
      </c>
      <c r="DD85" s="5">
        <f t="shared" si="220"/>
        <v>145</v>
      </c>
      <c r="DE85" s="5">
        <f t="shared" si="221"/>
        <v>-268</v>
      </c>
      <c r="DF85" s="19"/>
      <c r="DG85" s="19"/>
      <c r="DH85" s="19"/>
      <c r="DI85" s="77"/>
      <c r="DJ85" s="121">
        <v>-1.665871121718377</v>
      </c>
      <c r="DK85" s="121">
        <v>-1.5961768219832735</v>
      </c>
      <c r="DL85" s="121">
        <v>7.4148296593186377E-2</v>
      </c>
      <c r="DM85" s="121">
        <v>-7.882462686567164E-2</v>
      </c>
      <c r="DN85" s="121">
        <v>-0.1939240506329114</v>
      </c>
      <c r="DO85" s="121">
        <v>0.34422110552763818</v>
      </c>
      <c r="DP85" s="121">
        <v>-0.16542056074766356</v>
      </c>
      <c r="DQ85" s="121">
        <v>0.25531914893617019</v>
      </c>
      <c r="DR85" s="121">
        <v>-0.63024085637823368</v>
      </c>
      <c r="DS85" s="121">
        <v>0.4632086851628468</v>
      </c>
      <c r="DT85" s="121">
        <v>-0.3511953833470734</v>
      </c>
      <c r="DU85" s="121">
        <v>-0.86149936467598476</v>
      </c>
      <c r="DV85" s="121">
        <v>-4.1100917431192663</v>
      </c>
      <c r="DW85" s="121">
        <v>0.44837758112094395</v>
      </c>
      <c r="DX85" s="121">
        <v>-0.62118126272912422</v>
      </c>
      <c r="DY85" s="121">
        <v>-1.510752688172043</v>
      </c>
      <c r="DZ85" s="121">
        <v>1.5263157894736843</v>
      </c>
      <c r="EA85" s="121"/>
      <c r="EB85" s="24"/>
      <c r="EC85" s="63"/>
      <c r="ED85" s="77"/>
      <c r="EE85" s="77"/>
      <c r="EF85" s="77"/>
      <c r="EG85" s="77"/>
      <c r="EH85" s="77"/>
      <c r="EI85" s="77"/>
      <c r="EJ85" s="77"/>
      <c r="EK85" s="77"/>
      <c r="EL85" s="77"/>
      <c r="EM85" s="77"/>
      <c r="EN85" s="77"/>
      <c r="EO85" s="77"/>
      <c r="EP85" s="77"/>
      <c r="EQ85" s="77"/>
      <c r="ER85" s="77"/>
      <c r="ES85" s="77"/>
      <c r="ET85" s="77"/>
      <c r="EU85" s="77"/>
      <c r="EV85" s="77"/>
      <c r="EW85" s="24"/>
      <c r="EX85" s="19"/>
      <c r="EY85" s="77"/>
      <c r="EZ85" s="77"/>
      <c r="FA85" s="77"/>
      <c r="FB85" s="77"/>
      <c r="FC85" s="77"/>
      <c r="FD85" s="77"/>
      <c r="FE85" s="77"/>
      <c r="FF85" s="77"/>
      <c r="FG85" s="77"/>
      <c r="FH85" s="77"/>
      <c r="FI85" s="77"/>
      <c r="FJ85" s="77"/>
      <c r="FK85" s="77"/>
      <c r="FL85" s="77"/>
      <c r="FM85" s="77"/>
      <c r="FN85" s="77"/>
      <c r="FO85" s="77"/>
      <c r="FP85" s="77"/>
      <c r="FQ85" s="77"/>
      <c r="FR85" s="24"/>
      <c r="FS85" s="24"/>
      <c r="FT85" s="24"/>
      <c r="FU85" s="77"/>
      <c r="FV85" s="77"/>
      <c r="FW85" s="77"/>
      <c r="FX85" s="77"/>
      <c r="FY85" s="77"/>
      <c r="FZ85" s="77"/>
      <c r="GA85" s="77"/>
      <c r="GB85" s="77"/>
      <c r="GC85" s="77"/>
      <c r="GD85" s="77"/>
      <c r="GE85" s="77"/>
      <c r="GF85" s="77"/>
      <c r="GG85" s="77"/>
      <c r="GH85" s="77"/>
      <c r="GI85" s="77"/>
      <c r="GJ85" s="77"/>
      <c r="GK85" s="77"/>
      <c r="GL85" s="77"/>
      <c r="GM85" s="77"/>
      <c r="GN85" s="24"/>
      <c r="GO85" s="24">
        <v>4.2021000000000003E-2</v>
      </c>
      <c r="GP85" s="10">
        <f t="shared" si="222"/>
        <v>211.28158800000003</v>
      </c>
      <c r="GQ85" s="10">
        <f t="shared" si="223"/>
        <v>-140.686308</v>
      </c>
      <c r="GR85" s="10">
        <f t="shared" si="224"/>
        <v>83.873916000000008</v>
      </c>
      <c r="GS85" s="10">
        <f t="shared" si="225"/>
        <v>90.093024</v>
      </c>
      <c r="GT85" s="10">
        <f t="shared" si="226"/>
        <v>82.991475000000008</v>
      </c>
      <c r="GU85" s="10">
        <f t="shared" si="227"/>
        <v>66.897432000000009</v>
      </c>
      <c r="GV85" s="10">
        <f t="shared" si="228"/>
        <v>89.924940000000007</v>
      </c>
      <c r="GW85" s="10">
        <f t="shared" si="229"/>
        <v>75.049506000000008</v>
      </c>
      <c r="GX85" s="10">
        <f t="shared" si="230"/>
        <v>94.211082000000005</v>
      </c>
      <c r="GY85" s="10">
        <f t="shared" si="231"/>
        <v>34.835409000000006</v>
      </c>
      <c r="GZ85" s="10">
        <f t="shared" si="232"/>
        <v>50.971473000000003</v>
      </c>
      <c r="HA85" s="10">
        <f t="shared" si="233"/>
        <v>33.070527000000006</v>
      </c>
      <c r="HB85" s="10">
        <f t="shared" si="234"/>
        <v>4.5802890000000005</v>
      </c>
      <c r="HC85" s="10">
        <f t="shared" si="235"/>
        <v>-14.245119000000001</v>
      </c>
      <c r="HD85" s="10">
        <f t="shared" si="236"/>
        <v>-20.632311000000001</v>
      </c>
      <c r="HE85" s="10">
        <f t="shared" si="237"/>
        <v>-7.8159060000000009</v>
      </c>
      <c r="HF85" s="10">
        <f t="shared" si="238"/>
        <v>3.9919950000000002</v>
      </c>
      <c r="HG85" s="10">
        <f t="shared" si="239"/>
        <v>10.085040000000001</v>
      </c>
      <c r="HH85" s="10">
        <f t="shared" si="240"/>
        <v>-1.1765880000000002</v>
      </c>
      <c r="HI85" s="19">
        <f t="shared" si="241"/>
        <v>747.30146400000001</v>
      </c>
      <c r="HJ85" s="115"/>
      <c r="HK85" s="115"/>
      <c r="HL85" s="115"/>
      <c r="HM85" s="115"/>
      <c r="HN85" s="115"/>
      <c r="HO85" s="115"/>
      <c r="HP85" s="115"/>
      <c r="HQ85" s="115"/>
      <c r="HR85" s="115"/>
      <c r="HS85" s="115"/>
      <c r="HT85" s="115"/>
      <c r="HU85" s="115"/>
      <c r="HV85" s="115"/>
      <c r="HW85" s="115"/>
      <c r="HX85" s="115"/>
      <c r="HY85" s="115"/>
      <c r="HZ85" s="115"/>
      <c r="IA85" s="115"/>
      <c r="IB85" s="115"/>
      <c r="IC85" s="22">
        <f t="shared" si="162"/>
        <v>4.2021000000000003E-2</v>
      </c>
      <c r="ID85" s="22"/>
      <c r="IE85" s="24">
        <f t="shared" si="242"/>
        <v>-1.0342657877456803E-7</v>
      </c>
      <c r="IF85" s="24">
        <f t="shared" si="243"/>
        <v>6.5690652747389916E-5</v>
      </c>
    </row>
    <row r="86" spans="1:240" x14ac:dyDescent="0.25">
      <c r="A86" s="163">
        <v>84</v>
      </c>
      <c r="B86" s="49"/>
      <c r="C86" s="49" t="s">
        <v>185</v>
      </c>
      <c r="D86" s="49" t="s">
        <v>185</v>
      </c>
      <c r="E86" s="82">
        <v>257</v>
      </c>
      <c r="F86" s="50" t="s">
        <v>44</v>
      </c>
      <c r="G86" s="17">
        <v>219</v>
      </c>
      <c r="H86" s="12">
        <v>240</v>
      </c>
      <c r="I86" s="12">
        <v>241</v>
      </c>
      <c r="J86" s="12">
        <v>239</v>
      </c>
      <c r="K86" s="12">
        <v>250</v>
      </c>
      <c r="L86" s="12">
        <v>261</v>
      </c>
      <c r="M86" s="12">
        <v>269</v>
      </c>
      <c r="N86" s="12">
        <v>271</v>
      </c>
      <c r="O86" s="12">
        <v>275</v>
      </c>
      <c r="P86" s="11">
        <v>267</v>
      </c>
      <c r="Q86" s="11">
        <v>299</v>
      </c>
      <c r="R86" s="12">
        <v>344</v>
      </c>
      <c r="S86" s="11">
        <v>364</v>
      </c>
      <c r="T86" s="11">
        <v>403</v>
      </c>
      <c r="U86" s="11">
        <v>378</v>
      </c>
      <c r="V86" s="98">
        <v>407</v>
      </c>
      <c r="W86" s="98">
        <v>424</v>
      </c>
      <c r="X86" s="98">
        <v>440</v>
      </c>
      <c r="Y86" s="98">
        <v>454</v>
      </c>
      <c r="Z86" s="98">
        <v>456</v>
      </c>
      <c r="AA86" s="63"/>
      <c r="AB86" s="72">
        <f t="shared" si="163"/>
        <v>21</v>
      </c>
      <c r="AC86" s="11">
        <f t="shared" si="164"/>
        <v>1</v>
      </c>
      <c r="AD86" s="11">
        <f t="shared" si="165"/>
        <v>-2</v>
      </c>
      <c r="AE86" s="11">
        <f t="shared" si="166"/>
        <v>11</v>
      </c>
      <c r="AF86" s="11">
        <f t="shared" si="167"/>
        <v>11</v>
      </c>
      <c r="AG86" s="11">
        <f t="shared" si="168"/>
        <v>8</v>
      </c>
      <c r="AH86" s="11">
        <f t="shared" si="169"/>
        <v>2</v>
      </c>
      <c r="AI86" s="11">
        <f t="shared" si="170"/>
        <v>4</v>
      </c>
      <c r="AJ86" s="11">
        <f t="shared" si="171"/>
        <v>-8</v>
      </c>
      <c r="AK86" s="11">
        <f t="shared" si="172"/>
        <v>32</v>
      </c>
      <c r="AL86" s="11">
        <f t="shared" si="173"/>
        <v>45</v>
      </c>
      <c r="AM86" s="11">
        <f t="shared" si="174"/>
        <v>20</v>
      </c>
      <c r="AN86" s="11">
        <f t="shared" si="175"/>
        <v>39</v>
      </c>
      <c r="AO86" s="11">
        <f t="shared" si="176"/>
        <v>-25</v>
      </c>
      <c r="AP86" s="11">
        <f t="shared" si="177"/>
        <v>29</v>
      </c>
      <c r="AQ86" s="11">
        <f t="shared" si="178"/>
        <v>17</v>
      </c>
      <c r="AR86" s="11">
        <f t="shared" si="179"/>
        <v>16</v>
      </c>
      <c r="AS86" s="11">
        <f t="shared" si="180"/>
        <v>14</v>
      </c>
      <c r="AT86" s="11">
        <f t="shared" si="181"/>
        <v>2</v>
      </c>
      <c r="AU86" s="78">
        <f t="shared" si="182"/>
        <v>237</v>
      </c>
      <c r="AV86" s="65"/>
      <c r="AW86" s="17">
        <v>16</v>
      </c>
      <c r="AX86" s="12">
        <v>36</v>
      </c>
      <c r="AY86" s="12">
        <v>46</v>
      </c>
      <c r="AZ86" s="12">
        <v>32</v>
      </c>
      <c r="BA86" s="12">
        <v>30</v>
      </c>
      <c r="BB86" s="12">
        <v>30</v>
      </c>
      <c r="BC86" s="12">
        <v>34</v>
      </c>
      <c r="BD86" s="12">
        <v>40</v>
      </c>
      <c r="BE86" s="12">
        <v>35</v>
      </c>
      <c r="BF86" s="11">
        <v>36</v>
      </c>
      <c r="BG86" s="11">
        <v>30</v>
      </c>
      <c r="BH86" s="11">
        <v>45</v>
      </c>
      <c r="BI86" s="11">
        <v>30</v>
      </c>
      <c r="BJ86" s="11">
        <v>48</v>
      </c>
      <c r="BK86" s="11">
        <v>24</v>
      </c>
      <c r="BL86" s="11">
        <v>21</v>
      </c>
      <c r="BM86" s="11">
        <v>23</v>
      </c>
      <c r="BN86" s="11">
        <v>31</v>
      </c>
      <c r="BO86" s="8">
        <v>27</v>
      </c>
      <c r="BP86" s="27">
        <f t="shared" si="183"/>
        <v>614</v>
      </c>
      <c r="BQ86" s="27"/>
      <c r="BR86" s="5">
        <f t="shared" si="184"/>
        <v>37</v>
      </c>
      <c r="BS86" s="5">
        <f t="shared" si="185"/>
        <v>37</v>
      </c>
      <c r="BT86" s="5">
        <f t="shared" si="186"/>
        <v>44</v>
      </c>
      <c r="BU86" s="5">
        <f t="shared" si="187"/>
        <v>43</v>
      </c>
      <c r="BV86" s="5">
        <f t="shared" si="188"/>
        <v>41</v>
      </c>
      <c r="BW86" s="5">
        <f t="shared" si="189"/>
        <v>38</v>
      </c>
      <c r="BX86" s="5">
        <f t="shared" si="190"/>
        <v>36</v>
      </c>
      <c r="BY86" s="5">
        <f t="shared" si="191"/>
        <v>44</v>
      </c>
      <c r="BZ86" s="5">
        <f t="shared" si="192"/>
        <v>27</v>
      </c>
      <c r="CA86" s="5">
        <f t="shared" si="193"/>
        <v>68</v>
      </c>
      <c r="CB86" s="5">
        <f t="shared" si="194"/>
        <v>75</v>
      </c>
      <c r="CC86" s="5">
        <f t="shared" si="195"/>
        <v>65</v>
      </c>
      <c r="CD86" s="5">
        <f t="shared" si="196"/>
        <v>69</v>
      </c>
      <c r="CE86" s="5">
        <f t="shared" si="197"/>
        <v>23</v>
      </c>
      <c r="CF86" s="5">
        <f t="shared" si="198"/>
        <v>53</v>
      </c>
      <c r="CG86" s="5">
        <f t="shared" si="199"/>
        <v>38</v>
      </c>
      <c r="CH86" s="5">
        <f t="shared" si="200"/>
        <v>39</v>
      </c>
      <c r="CI86" s="5">
        <f t="shared" si="201"/>
        <v>45</v>
      </c>
      <c r="CJ86" s="5">
        <f t="shared" si="202"/>
        <v>29</v>
      </c>
      <c r="CK86" s="19">
        <f t="shared" si="203"/>
        <v>851</v>
      </c>
      <c r="CL86" s="19"/>
      <c r="CM86" s="5"/>
      <c r="CN86" s="5">
        <f t="shared" si="204"/>
        <v>0</v>
      </c>
      <c r="CO86" s="5">
        <f t="shared" si="205"/>
        <v>7</v>
      </c>
      <c r="CP86" s="5">
        <f t="shared" si="206"/>
        <v>-1</v>
      </c>
      <c r="CQ86" s="5">
        <f t="shared" si="207"/>
        <v>-2</v>
      </c>
      <c r="CR86" s="5">
        <f t="shared" si="208"/>
        <v>-3</v>
      </c>
      <c r="CS86" s="5">
        <f t="shared" si="209"/>
        <v>-2</v>
      </c>
      <c r="CT86" s="5">
        <f t="shared" si="210"/>
        <v>8</v>
      </c>
      <c r="CU86" s="5">
        <f t="shared" si="211"/>
        <v>-17</v>
      </c>
      <c r="CV86" s="5">
        <f t="shared" si="212"/>
        <v>41</v>
      </c>
      <c r="CW86" s="5">
        <f t="shared" si="213"/>
        <v>7</v>
      </c>
      <c r="CX86" s="5">
        <f t="shared" si="214"/>
        <v>-10</v>
      </c>
      <c r="CY86" s="5">
        <f t="shared" si="215"/>
        <v>4</v>
      </c>
      <c r="CZ86" s="5">
        <f t="shared" si="216"/>
        <v>-46</v>
      </c>
      <c r="DA86" s="5">
        <f t="shared" si="217"/>
        <v>30</v>
      </c>
      <c r="DB86" s="5">
        <f t="shared" si="218"/>
        <v>-15</v>
      </c>
      <c r="DC86" s="5">
        <f t="shared" si="219"/>
        <v>1</v>
      </c>
      <c r="DD86" s="5">
        <f t="shared" si="220"/>
        <v>6</v>
      </c>
      <c r="DE86" s="5">
        <f t="shared" si="221"/>
        <v>-16</v>
      </c>
      <c r="DF86" s="19"/>
      <c r="DG86" s="19"/>
      <c r="DH86" s="19"/>
      <c r="DI86" s="77"/>
      <c r="DJ86" s="121">
        <v>0</v>
      </c>
      <c r="DK86" s="121">
        <v>0.1891891891891892</v>
      </c>
      <c r="DL86" s="121">
        <v>-2.2727272727272728E-2</v>
      </c>
      <c r="DM86" s="121">
        <v>-4.6511627906976744E-2</v>
      </c>
      <c r="DN86" s="121">
        <v>-7.3170731707317069E-2</v>
      </c>
      <c r="DO86" s="121">
        <v>-5.2631578947368418E-2</v>
      </c>
      <c r="DP86" s="121">
        <v>0.22222222222222221</v>
      </c>
      <c r="DQ86" s="121">
        <v>-0.38636363636363635</v>
      </c>
      <c r="DR86" s="121">
        <v>1.5185185185185186</v>
      </c>
      <c r="DS86" s="121">
        <v>0.10294117647058823</v>
      </c>
      <c r="DT86" s="121">
        <v>-0.13333333333333333</v>
      </c>
      <c r="DU86" s="121">
        <v>6.1538461538461542E-2</v>
      </c>
      <c r="DV86" s="121">
        <v>-0.66666666666666663</v>
      </c>
      <c r="DW86" s="121">
        <v>1.3043478260869565</v>
      </c>
      <c r="DX86" s="121">
        <v>-0.28301886792452829</v>
      </c>
      <c r="DY86" s="121">
        <v>2.6315789473684209E-2</v>
      </c>
      <c r="DZ86" s="121">
        <v>0.15384615384615385</v>
      </c>
      <c r="EA86" s="121"/>
      <c r="EB86" s="24"/>
      <c r="EC86" s="63"/>
      <c r="ED86" s="77"/>
      <c r="EE86" s="77"/>
      <c r="EF86" s="77"/>
      <c r="EG86" s="77"/>
      <c r="EH86" s="77"/>
      <c r="EI86" s="77"/>
      <c r="EJ86" s="77"/>
      <c r="EK86" s="77"/>
      <c r="EL86" s="77"/>
      <c r="EM86" s="77"/>
      <c r="EN86" s="77"/>
      <c r="EO86" s="77"/>
      <c r="EP86" s="77"/>
      <c r="EQ86" s="77"/>
      <c r="ER86" s="77"/>
      <c r="ES86" s="77"/>
      <c r="ET86" s="77"/>
      <c r="EU86" s="77"/>
      <c r="EV86" s="77"/>
      <c r="EW86" s="24"/>
      <c r="EX86" s="19"/>
      <c r="EY86" s="77"/>
      <c r="EZ86" s="77"/>
      <c r="FA86" s="77"/>
      <c r="FB86" s="77"/>
      <c r="FC86" s="77"/>
      <c r="FD86" s="77"/>
      <c r="FE86" s="77"/>
      <c r="FF86" s="77"/>
      <c r="FG86" s="77"/>
      <c r="FH86" s="77"/>
      <c r="FI86" s="77"/>
      <c r="FJ86" s="77"/>
      <c r="FK86" s="77"/>
      <c r="FL86" s="77"/>
      <c r="FM86" s="77"/>
      <c r="FN86" s="77"/>
      <c r="FO86" s="77"/>
      <c r="FP86" s="77"/>
      <c r="FQ86" s="77"/>
      <c r="FR86" s="24"/>
      <c r="FS86" s="24"/>
      <c r="FT86" s="24"/>
      <c r="FU86" s="77"/>
      <c r="FV86" s="77"/>
      <c r="FW86" s="77"/>
      <c r="FX86" s="77"/>
      <c r="FY86" s="77"/>
      <c r="FZ86" s="77"/>
      <c r="GA86" s="77"/>
      <c r="GB86" s="77"/>
      <c r="GC86" s="77"/>
      <c r="GD86" s="77"/>
      <c r="GE86" s="77"/>
      <c r="GF86" s="77"/>
      <c r="GG86" s="77"/>
      <c r="GH86" s="77"/>
      <c r="GI86" s="77"/>
      <c r="GJ86" s="77"/>
      <c r="GK86" s="77"/>
      <c r="GL86" s="77"/>
      <c r="GM86" s="77"/>
      <c r="GN86" s="24"/>
      <c r="GO86" s="24">
        <v>0.85955999999999999</v>
      </c>
      <c r="GP86" s="10">
        <f t="shared" si="222"/>
        <v>31.803719999999998</v>
      </c>
      <c r="GQ86" s="10">
        <f t="shared" si="223"/>
        <v>31.803719999999998</v>
      </c>
      <c r="GR86" s="10">
        <f t="shared" si="224"/>
        <v>37.820639999999997</v>
      </c>
      <c r="GS86" s="10">
        <f t="shared" si="225"/>
        <v>36.961080000000003</v>
      </c>
      <c r="GT86" s="10">
        <f t="shared" si="226"/>
        <v>35.241959999999999</v>
      </c>
      <c r="GU86" s="10">
        <f t="shared" si="227"/>
        <v>32.66328</v>
      </c>
      <c r="GV86" s="10">
        <f t="shared" si="228"/>
        <v>30.94416</v>
      </c>
      <c r="GW86" s="10">
        <f t="shared" si="229"/>
        <v>37.820639999999997</v>
      </c>
      <c r="GX86" s="10">
        <f t="shared" si="230"/>
        <v>23.208120000000001</v>
      </c>
      <c r="GY86" s="10">
        <f t="shared" si="231"/>
        <v>58.45008</v>
      </c>
      <c r="GZ86" s="10">
        <f t="shared" si="232"/>
        <v>64.466999999999999</v>
      </c>
      <c r="HA86" s="10">
        <f t="shared" si="233"/>
        <v>55.871400000000001</v>
      </c>
      <c r="HB86" s="10">
        <f t="shared" si="234"/>
        <v>59.309640000000002</v>
      </c>
      <c r="HC86" s="10">
        <f t="shared" si="235"/>
        <v>19.769880000000001</v>
      </c>
      <c r="HD86" s="10">
        <f t="shared" si="236"/>
        <v>45.55668</v>
      </c>
      <c r="HE86" s="10">
        <f t="shared" si="237"/>
        <v>32.66328</v>
      </c>
      <c r="HF86" s="10">
        <f t="shared" si="238"/>
        <v>33.522840000000002</v>
      </c>
      <c r="HG86" s="10">
        <f t="shared" si="239"/>
        <v>38.680199999999999</v>
      </c>
      <c r="HH86" s="10">
        <f t="shared" si="240"/>
        <v>24.927240000000001</v>
      </c>
      <c r="HI86" s="19">
        <f t="shared" si="241"/>
        <v>731.48555999999996</v>
      </c>
      <c r="HJ86" s="115"/>
      <c r="HK86" s="115"/>
      <c r="HL86" s="115"/>
      <c r="HM86" s="115"/>
      <c r="HN86" s="115"/>
      <c r="HO86" s="115"/>
      <c r="HP86" s="115"/>
      <c r="HQ86" s="115"/>
      <c r="HR86" s="115"/>
      <c r="HS86" s="115"/>
      <c r="HT86" s="115"/>
      <c r="HU86" s="115"/>
      <c r="HV86" s="115"/>
      <c r="HW86" s="115"/>
      <c r="HX86" s="115"/>
      <c r="HY86" s="115"/>
      <c r="HZ86" s="115"/>
      <c r="IA86" s="115"/>
      <c r="IB86" s="115"/>
      <c r="IC86" s="22">
        <f t="shared" si="162"/>
        <v>0.85955999999999999</v>
      </c>
      <c r="ID86" s="22"/>
      <c r="IE86" s="24">
        <f t="shared" si="242"/>
        <v>2.1911995970488933E-6</v>
      </c>
      <c r="IF86" s="24">
        <f t="shared" si="243"/>
        <v>6.4300374382365784E-5</v>
      </c>
    </row>
    <row r="87" spans="1:240" x14ac:dyDescent="0.25">
      <c r="A87" s="163">
        <v>85</v>
      </c>
      <c r="B87" s="49"/>
      <c r="C87" s="49" t="s">
        <v>282</v>
      </c>
      <c r="D87" s="49" t="s">
        <v>186</v>
      </c>
      <c r="E87" s="82">
        <v>339</v>
      </c>
      <c r="F87" s="52" t="s">
        <v>196</v>
      </c>
      <c r="G87" s="17">
        <v>129</v>
      </c>
      <c r="H87" s="12">
        <v>133</v>
      </c>
      <c r="I87" s="12">
        <v>135</v>
      </c>
      <c r="J87" s="12">
        <v>161</v>
      </c>
      <c r="K87" s="12">
        <v>171</v>
      </c>
      <c r="L87" s="12">
        <v>162</v>
      </c>
      <c r="M87" s="12">
        <v>159</v>
      </c>
      <c r="N87" s="12">
        <v>155</v>
      </c>
      <c r="O87" s="12">
        <v>158</v>
      </c>
      <c r="P87" s="11">
        <v>146</v>
      </c>
      <c r="Q87" s="11">
        <v>148</v>
      </c>
      <c r="R87" s="12">
        <v>163</v>
      </c>
      <c r="S87" s="11">
        <v>163</v>
      </c>
      <c r="T87" s="12">
        <v>169</v>
      </c>
      <c r="U87" s="12">
        <v>173</v>
      </c>
      <c r="V87" s="97">
        <v>160</v>
      </c>
      <c r="W87" s="97">
        <v>181</v>
      </c>
      <c r="X87" s="97">
        <v>202</v>
      </c>
      <c r="Y87" s="97">
        <v>210</v>
      </c>
      <c r="Z87" s="98">
        <v>220</v>
      </c>
      <c r="AA87" s="65"/>
      <c r="AB87" s="72">
        <f t="shared" si="163"/>
        <v>4</v>
      </c>
      <c r="AC87" s="11">
        <f t="shared" si="164"/>
        <v>2</v>
      </c>
      <c r="AD87" s="11">
        <f t="shared" si="165"/>
        <v>26</v>
      </c>
      <c r="AE87" s="11">
        <f t="shared" si="166"/>
        <v>10</v>
      </c>
      <c r="AF87" s="11">
        <f t="shared" si="167"/>
        <v>-9</v>
      </c>
      <c r="AG87" s="11">
        <f t="shared" si="168"/>
        <v>-3</v>
      </c>
      <c r="AH87" s="11">
        <f t="shared" si="169"/>
        <v>-4</v>
      </c>
      <c r="AI87" s="11">
        <f t="shared" si="170"/>
        <v>3</v>
      </c>
      <c r="AJ87" s="11">
        <f t="shared" si="171"/>
        <v>-12</v>
      </c>
      <c r="AK87" s="11">
        <f t="shared" si="172"/>
        <v>2</v>
      </c>
      <c r="AL87" s="11">
        <f t="shared" si="173"/>
        <v>15</v>
      </c>
      <c r="AM87" s="11">
        <f t="shared" si="174"/>
        <v>0</v>
      </c>
      <c r="AN87" s="11">
        <f t="shared" si="175"/>
        <v>6</v>
      </c>
      <c r="AO87" s="11">
        <f t="shared" si="176"/>
        <v>4</v>
      </c>
      <c r="AP87" s="11">
        <f t="shared" si="177"/>
        <v>-13</v>
      </c>
      <c r="AQ87" s="11">
        <f t="shared" si="178"/>
        <v>21</v>
      </c>
      <c r="AR87" s="11">
        <f t="shared" si="179"/>
        <v>21</v>
      </c>
      <c r="AS87" s="11">
        <f t="shared" si="180"/>
        <v>8</v>
      </c>
      <c r="AT87" s="11">
        <f t="shared" si="181"/>
        <v>10</v>
      </c>
      <c r="AU87" s="78">
        <f t="shared" si="182"/>
        <v>91</v>
      </c>
      <c r="AV87" s="65"/>
      <c r="AW87" s="17">
        <v>12</v>
      </c>
      <c r="AX87" s="11">
        <v>10</v>
      </c>
      <c r="AY87" s="11">
        <v>12</v>
      </c>
      <c r="AZ87" s="11">
        <v>20</v>
      </c>
      <c r="BA87" s="11">
        <v>16</v>
      </c>
      <c r="BB87" s="11">
        <v>16</v>
      </c>
      <c r="BC87" s="12">
        <v>14</v>
      </c>
      <c r="BD87" s="11">
        <v>13</v>
      </c>
      <c r="BE87" s="11">
        <v>18</v>
      </c>
      <c r="BF87" s="11">
        <v>16</v>
      </c>
      <c r="BG87" s="12">
        <v>11</v>
      </c>
      <c r="BH87" s="12">
        <v>21</v>
      </c>
      <c r="BI87" s="12">
        <v>8</v>
      </c>
      <c r="BJ87" s="12">
        <v>16</v>
      </c>
      <c r="BK87" s="12">
        <v>17</v>
      </c>
      <c r="BL87" s="12">
        <v>5</v>
      </c>
      <c r="BM87" s="11">
        <v>10</v>
      </c>
      <c r="BN87" s="11">
        <v>12</v>
      </c>
      <c r="BO87" s="8">
        <v>11</v>
      </c>
      <c r="BP87" s="27">
        <f t="shared" si="183"/>
        <v>258</v>
      </c>
      <c r="BQ87" s="19"/>
      <c r="BR87" s="5">
        <f t="shared" si="184"/>
        <v>16</v>
      </c>
      <c r="BS87" s="5">
        <f t="shared" si="185"/>
        <v>12</v>
      </c>
      <c r="BT87" s="5">
        <f t="shared" si="186"/>
        <v>38</v>
      </c>
      <c r="BU87" s="5">
        <f t="shared" si="187"/>
        <v>30</v>
      </c>
      <c r="BV87" s="5">
        <f t="shared" si="188"/>
        <v>7</v>
      </c>
      <c r="BW87" s="5">
        <f t="shared" si="189"/>
        <v>13</v>
      </c>
      <c r="BX87" s="5">
        <f t="shared" si="190"/>
        <v>10</v>
      </c>
      <c r="BY87" s="5">
        <f t="shared" si="191"/>
        <v>16</v>
      </c>
      <c r="BZ87" s="5">
        <f t="shared" si="192"/>
        <v>6</v>
      </c>
      <c r="CA87" s="5">
        <f t="shared" si="193"/>
        <v>18</v>
      </c>
      <c r="CB87" s="5">
        <f t="shared" si="194"/>
        <v>26</v>
      </c>
      <c r="CC87" s="5">
        <f t="shared" si="195"/>
        <v>21</v>
      </c>
      <c r="CD87" s="5">
        <f t="shared" si="196"/>
        <v>14</v>
      </c>
      <c r="CE87" s="5">
        <f t="shared" si="197"/>
        <v>20</v>
      </c>
      <c r="CF87" s="5">
        <f t="shared" si="198"/>
        <v>4</v>
      </c>
      <c r="CG87" s="5">
        <f t="shared" si="199"/>
        <v>26</v>
      </c>
      <c r="CH87" s="5">
        <f t="shared" si="200"/>
        <v>31</v>
      </c>
      <c r="CI87" s="5">
        <f t="shared" si="201"/>
        <v>20</v>
      </c>
      <c r="CJ87" s="5">
        <f t="shared" si="202"/>
        <v>21</v>
      </c>
      <c r="CK87" s="19">
        <f t="shared" si="203"/>
        <v>349</v>
      </c>
      <c r="CL87" s="19"/>
      <c r="CM87" s="5"/>
      <c r="CN87" s="5">
        <f t="shared" si="204"/>
        <v>-4</v>
      </c>
      <c r="CO87" s="5">
        <f t="shared" si="205"/>
        <v>26</v>
      </c>
      <c r="CP87" s="5">
        <f t="shared" si="206"/>
        <v>-8</v>
      </c>
      <c r="CQ87" s="5">
        <f t="shared" si="207"/>
        <v>-23</v>
      </c>
      <c r="CR87" s="5">
        <f t="shared" si="208"/>
        <v>6</v>
      </c>
      <c r="CS87" s="5">
        <f t="shared" si="209"/>
        <v>-3</v>
      </c>
      <c r="CT87" s="5">
        <f t="shared" si="210"/>
        <v>6</v>
      </c>
      <c r="CU87" s="5">
        <f t="shared" si="211"/>
        <v>-10</v>
      </c>
      <c r="CV87" s="5">
        <f t="shared" si="212"/>
        <v>12</v>
      </c>
      <c r="CW87" s="5">
        <f t="shared" si="213"/>
        <v>8</v>
      </c>
      <c r="CX87" s="5">
        <f t="shared" si="214"/>
        <v>-5</v>
      </c>
      <c r="CY87" s="5">
        <f t="shared" si="215"/>
        <v>-7</v>
      </c>
      <c r="CZ87" s="5">
        <f t="shared" si="216"/>
        <v>6</v>
      </c>
      <c r="DA87" s="5">
        <f t="shared" si="217"/>
        <v>-16</v>
      </c>
      <c r="DB87" s="5">
        <f t="shared" si="218"/>
        <v>22</v>
      </c>
      <c r="DC87" s="5">
        <f t="shared" si="219"/>
        <v>5</v>
      </c>
      <c r="DD87" s="5">
        <f t="shared" si="220"/>
        <v>-11</v>
      </c>
      <c r="DE87" s="5">
        <f t="shared" si="221"/>
        <v>1</v>
      </c>
      <c r="DF87" s="19"/>
      <c r="DG87" s="19"/>
      <c r="DH87" s="19"/>
      <c r="DI87" s="77"/>
      <c r="DJ87" s="121">
        <v>-0.25</v>
      </c>
      <c r="DK87" s="121">
        <v>2.1666666666666665</v>
      </c>
      <c r="DL87" s="121">
        <v>-0.21052631578947367</v>
      </c>
      <c r="DM87" s="121">
        <v>-0.76666666666666672</v>
      </c>
      <c r="DN87" s="121">
        <v>0.8571428571428571</v>
      </c>
      <c r="DO87" s="121">
        <v>-0.23076923076923078</v>
      </c>
      <c r="DP87" s="121">
        <v>0.6</v>
      </c>
      <c r="DQ87" s="121">
        <v>-0.625</v>
      </c>
      <c r="DR87" s="121">
        <v>2</v>
      </c>
      <c r="DS87" s="121">
        <v>0.44444444444444442</v>
      </c>
      <c r="DT87" s="121">
        <v>-0.19230769230769232</v>
      </c>
      <c r="DU87" s="121">
        <v>-0.33333333333333331</v>
      </c>
      <c r="DV87" s="121">
        <v>0.42857142857142855</v>
      </c>
      <c r="DW87" s="121">
        <v>-0.8</v>
      </c>
      <c r="DX87" s="121">
        <v>5.5</v>
      </c>
      <c r="DY87" s="121">
        <v>0.19230769230769232</v>
      </c>
      <c r="DZ87" s="121">
        <v>-0.35483870967741937</v>
      </c>
      <c r="EA87" s="121"/>
      <c r="EB87" s="24"/>
      <c r="EC87" s="63"/>
      <c r="ED87" s="77"/>
      <c r="EE87" s="77"/>
      <c r="EF87" s="77"/>
      <c r="EG87" s="77"/>
      <c r="EH87" s="77"/>
      <c r="EI87" s="77"/>
      <c r="EJ87" s="77"/>
      <c r="EK87" s="77"/>
      <c r="EL87" s="77"/>
      <c r="EM87" s="77"/>
      <c r="EN87" s="77"/>
      <c r="EO87" s="77"/>
      <c r="EP87" s="77"/>
      <c r="EQ87" s="77"/>
      <c r="ER87" s="77"/>
      <c r="ES87" s="77"/>
      <c r="ET87" s="77"/>
      <c r="EU87" s="77"/>
      <c r="EV87" s="77"/>
      <c r="EW87" s="24"/>
      <c r="EX87" s="19"/>
      <c r="EY87" s="77"/>
      <c r="EZ87" s="77"/>
      <c r="FA87" s="77"/>
      <c r="FB87" s="77"/>
      <c r="FC87" s="77"/>
      <c r="FD87" s="77"/>
      <c r="FE87" s="77"/>
      <c r="FF87" s="77"/>
      <c r="FG87" s="77"/>
      <c r="FH87" s="77"/>
      <c r="FI87" s="77"/>
      <c r="FJ87" s="77"/>
      <c r="FK87" s="77"/>
      <c r="FL87" s="77"/>
      <c r="FM87" s="77"/>
      <c r="FN87" s="77"/>
      <c r="FO87" s="77"/>
      <c r="FP87" s="77"/>
      <c r="FQ87" s="77"/>
      <c r="FR87" s="24"/>
      <c r="FS87" s="24"/>
      <c r="FT87" s="24"/>
      <c r="FU87" s="77"/>
      <c r="FV87" s="77"/>
      <c r="FW87" s="77"/>
      <c r="FX87" s="77"/>
      <c r="FY87" s="77"/>
      <c r="FZ87" s="77"/>
      <c r="GA87" s="77"/>
      <c r="GB87" s="77"/>
      <c r="GC87" s="77"/>
      <c r="GD87" s="77"/>
      <c r="GE87" s="77"/>
      <c r="GF87" s="77"/>
      <c r="GG87" s="77"/>
      <c r="GH87" s="77"/>
      <c r="GI87" s="77"/>
      <c r="GJ87" s="77"/>
      <c r="GK87" s="77"/>
      <c r="GL87" s="77"/>
      <c r="GM87" s="77"/>
      <c r="GN87" s="24"/>
      <c r="GO87" s="24">
        <v>0.19836000000000001</v>
      </c>
      <c r="GP87" s="10">
        <f t="shared" si="222"/>
        <v>3.1737600000000001</v>
      </c>
      <c r="GQ87" s="10">
        <f t="shared" si="223"/>
        <v>2.3803200000000002</v>
      </c>
      <c r="GR87" s="10">
        <f t="shared" si="224"/>
        <v>7.5376799999999999</v>
      </c>
      <c r="GS87" s="10">
        <f t="shared" si="225"/>
        <v>5.9508000000000001</v>
      </c>
      <c r="GT87" s="10">
        <f t="shared" si="226"/>
        <v>1.38852</v>
      </c>
      <c r="GU87" s="10">
        <f t="shared" si="227"/>
        <v>2.5786800000000003</v>
      </c>
      <c r="GV87" s="10">
        <f t="shared" si="228"/>
        <v>1.9836</v>
      </c>
      <c r="GW87" s="10">
        <f t="shared" si="229"/>
        <v>3.1737600000000001</v>
      </c>
      <c r="GX87" s="10">
        <f t="shared" si="230"/>
        <v>1.1901600000000001</v>
      </c>
      <c r="GY87" s="10">
        <f t="shared" si="231"/>
        <v>3.5704800000000003</v>
      </c>
      <c r="GZ87" s="10">
        <f t="shared" si="232"/>
        <v>5.1573600000000006</v>
      </c>
      <c r="HA87" s="10">
        <f t="shared" si="233"/>
        <v>4.1655600000000002</v>
      </c>
      <c r="HB87" s="10">
        <f t="shared" si="234"/>
        <v>2.77704</v>
      </c>
      <c r="HC87" s="10">
        <f t="shared" si="235"/>
        <v>3.9672000000000001</v>
      </c>
      <c r="HD87" s="10">
        <f t="shared" si="236"/>
        <v>0.79344000000000003</v>
      </c>
      <c r="HE87" s="10">
        <f t="shared" si="237"/>
        <v>5.1573600000000006</v>
      </c>
      <c r="HF87" s="10">
        <f t="shared" si="238"/>
        <v>6.1491600000000002</v>
      </c>
      <c r="HG87" s="10">
        <f t="shared" si="239"/>
        <v>3.9672000000000001</v>
      </c>
      <c r="HH87" s="10">
        <f t="shared" si="240"/>
        <v>4.1655600000000002</v>
      </c>
      <c r="HI87" s="19">
        <f t="shared" si="241"/>
        <v>69.227640000000008</v>
      </c>
      <c r="HJ87" s="115"/>
      <c r="HK87" s="115"/>
      <c r="HL87" s="115"/>
      <c r="HM87" s="115"/>
      <c r="HN87" s="115"/>
      <c r="HO87" s="115"/>
      <c r="HP87" s="115"/>
      <c r="HQ87" s="115"/>
      <c r="HR87" s="115"/>
      <c r="HS87" s="115"/>
      <c r="HT87" s="115"/>
      <c r="HU87" s="115"/>
      <c r="HV87" s="115"/>
      <c r="HW87" s="115"/>
      <c r="HX87" s="115"/>
      <c r="HY87" s="115"/>
      <c r="HZ87" s="115"/>
      <c r="IA87" s="115"/>
      <c r="IB87" s="115"/>
      <c r="IC87" s="22">
        <f t="shared" si="162"/>
        <v>0.19836000000000004</v>
      </c>
      <c r="ID87" s="22"/>
      <c r="IE87" s="24">
        <f t="shared" si="242"/>
        <v>3.6616863292859488E-7</v>
      </c>
      <c r="IF87" s="24">
        <f t="shared" si="243"/>
        <v>6.0853739472418862E-6</v>
      </c>
    </row>
    <row r="88" spans="1:240" x14ac:dyDescent="0.25">
      <c r="A88" s="163">
        <v>86</v>
      </c>
      <c r="B88" s="49"/>
      <c r="C88" s="49" t="s">
        <v>282</v>
      </c>
      <c r="D88" s="49" t="s">
        <v>186</v>
      </c>
      <c r="E88" s="82">
        <v>304</v>
      </c>
      <c r="F88" s="52" t="s">
        <v>52</v>
      </c>
      <c r="G88" s="17">
        <v>1611</v>
      </c>
      <c r="H88" s="12">
        <v>1668</v>
      </c>
      <c r="I88" s="12">
        <v>1711</v>
      </c>
      <c r="J88" s="12">
        <v>1923</v>
      </c>
      <c r="K88" s="12">
        <v>2232</v>
      </c>
      <c r="L88" s="12">
        <v>2454</v>
      </c>
      <c r="M88" s="12">
        <v>2738</v>
      </c>
      <c r="N88" s="12">
        <v>3305</v>
      </c>
      <c r="O88" s="12">
        <v>3988</v>
      </c>
      <c r="P88" s="11">
        <v>4966</v>
      </c>
      <c r="Q88" s="11">
        <v>6140</v>
      </c>
      <c r="R88" s="12">
        <v>7342</v>
      </c>
      <c r="S88" s="11">
        <v>8702</v>
      </c>
      <c r="T88" s="12">
        <v>9575</v>
      </c>
      <c r="U88" s="12">
        <v>10035</v>
      </c>
      <c r="V88" s="97">
        <v>10090</v>
      </c>
      <c r="W88" s="97">
        <v>10732</v>
      </c>
      <c r="X88" s="97">
        <v>11292</v>
      </c>
      <c r="Y88" s="97">
        <v>11842</v>
      </c>
      <c r="Z88" s="98">
        <v>12380</v>
      </c>
      <c r="AA88" s="65"/>
      <c r="AB88" s="72">
        <f t="shared" si="163"/>
        <v>57</v>
      </c>
      <c r="AC88" s="11">
        <f t="shared" si="164"/>
        <v>43</v>
      </c>
      <c r="AD88" s="11">
        <f t="shared" si="165"/>
        <v>212</v>
      </c>
      <c r="AE88" s="11">
        <f t="shared" si="166"/>
        <v>309</v>
      </c>
      <c r="AF88" s="11">
        <f t="shared" si="167"/>
        <v>222</v>
      </c>
      <c r="AG88" s="11">
        <f t="shared" si="168"/>
        <v>284</v>
      </c>
      <c r="AH88" s="11">
        <f t="shared" si="169"/>
        <v>567</v>
      </c>
      <c r="AI88" s="11">
        <f t="shared" si="170"/>
        <v>683</v>
      </c>
      <c r="AJ88" s="11">
        <f t="shared" si="171"/>
        <v>978</v>
      </c>
      <c r="AK88" s="11">
        <f t="shared" si="172"/>
        <v>1174</v>
      </c>
      <c r="AL88" s="11">
        <f t="shared" si="173"/>
        <v>1202</v>
      </c>
      <c r="AM88" s="11">
        <f t="shared" si="174"/>
        <v>1360</v>
      </c>
      <c r="AN88" s="11">
        <f t="shared" si="175"/>
        <v>873</v>
      </c>
      <c r="AO88" s="11">
        <f t="shared" si="176"/>
        <v>460</v>
      </c>
      <c r="AP88" s="11">
        <f t="shared" si="177"/>
        <v>55</v>
      </c>
      <c r="AQ88" s="11">
        <f t="shared" si="178"/>
        <v>642</v>
      </c>
      <c r="AR88" s="11">
        <f t="shared" si="179"/>
        <v>560</v>
      </c>
      <c r="AS88" s="11">
        <f t="shared" si="180"/>
        <v>550</v>
      </c>
      <c r="AT88" s="11">
        <f t="shared" si="181"/>
        <v>538</v>
      </c>
      <c r="AU88" s="78">
        <f t="shared" si="182"/>
        <v>10769</v>
      </c>
      <c r="AV88" s="65"/>
      <c r="AW88" s="17">
        <v>85</v>
      </c>
      <c r="AX88" s="12">
        <v>164</v>
      </c>
      <c r="AY88" s="12">
        <v>189</v>
      </c>
      <c r="AZ88" s="12">
        <v>236</v>
      </c>
      <c r="BA88" s="12">
        <v>214</v>
      </c>
      <c r="BB88" s="12">
        <v>266</v>
      </c>
      <c r="BC88" s="12">
        <v>242</v>
      </c>
      <c r="BD88" s="12">
        <v>250</v>
      </c>
      <c r="BE88" s="12">
        <v>317</v>
      </c>
      <c r="BF88" s="11">
        <v>463</v>
      </c>
      <c r="BG88" s="11">
        <v>401</v>
      </c>
      <c r="BH88" s="11">
        <v>490</v>
      </c>
      <c r="BI88" s="11">
        <v>600</v>
      </c>
      <c r="BJ88" s="11">
        <v>924</v>
      </c>
      <c r="BK88" s="11">
        <v>915</v>
      </c>
      <c r="BL88" s="11">
        <v>546</v>
      </c>
      <c r="BM88" s="11">
        <v>738</v>
      </c>
      <c r="BN88" s="11">
        <v>845</v>
      </c>
      <c r="BO88" s="11">
        <v>872</v>
      </c>
      <c r="BP88" s="27">
        <f t="shared" si="183"/>
        <v>8757</v>
      </c>
      <c r="BQ88" s="136"/>
      <c r="BR88" s="5">
        <f t="shared" si="184"/>
        <v>142</v>
      </c>
      <c r="BS88" s="5">
        <f t="shared" si="185"/>
        <v>207</v>
      </c>
      <c r="BT88" s="5">
        <f t="shared" si="186"/>
        <v>401</v>
      </c>
      <c r="BU88" s="5">
        <f t="shared" si="187"/>
        <v>545</v>
      </c>
      <c r="BV88" s="5">
        <f t="shared" si="188"/>
        <v>436</v>
      </c>
      <c r="BW88" s="5">
        <f t="shared" si="189"/>
        <v>550</v>
      </c>
      <c r="BX88" s="5">
        <f t="shared" si="190"/>
        <v>809</v>
      </c>
      <c r="BY88" s="5">
        <f t="shared" si="191"/>
        <v>933</v>
      </c>
      <c r="BZ88" s="5">
        <f t="shared" si="192"/>
        <v>1295</v>
      </c>
      <c r="CA88" s="5">
        <f t="shared" si="193"/>
        <v>1637</v>
      </c>
      <c r="CB88" s="5">
        <f t="shared" si="194"/>
        <v>1603</v>
      </c>
      <c r="CC88" s="5">
        <f t="shared" si="195"/>
        <v>1850</v>
      </c>
      <c r="CD88" s="5">
        <f t="shared" si="196"/>
        <v>1473</v>
      </c>
      <c r="CE88" s="5">
        <f t="shared" si="197"/>
        <v>1384</v>
      </c>
      <c r="CF88" s="5">
        <f t="shared" si="198"/>
        <v>970</v>
      </c>
      <c r="CG88" s="5">
        <f t="shared" si="199"/>
        <v>1188</v>
      </c>
      <c r="CH88" s="5">
        <f t="shared" si="200"/>
        <v>1298</v>
      </c>
      <c r="CI88" s="5">
        <f t="shared" si="201"/>
        <v>1395</v>
      </c>
      <c r="CJ88" s="5">
        <f t="shared" si="202"/>
        <v>1410</v>
      </c>
      <c r="CK88" s="19">
        <f t="shared" si="203"/>
        <v>19526</v>
      </c>
      <c r="CL88" s="19"/>
      <c r="CM88" s="5"/>
      <c r="CN88" s="5">
        <f t="shared" si="204"/>
        <v>65</v>
      </c>
      <c r="CO88" s="5">
        <f t="shared" si="205"/>
        <v>194</v>
      </c>
      <c r="CP88" s="5">
        <f t="shared" si="206"/>
        <v>144</v>
      </c>
      <c r="CQ88" s="5">
        <f t="shared" si="207"/>
        <v>-109</v>
      </c>
      <c r="CR88" s="5">
        <f t="shared" si="208"/>
        <v>114</v>
      </c>
      <c r="CS88" s="5">
        <f t="shared" si="209"/>
        <v>259</v>
      </c>
      <c r="CT88" s="5">
        <f t="shared" si="210"/>
        <v>124</v>
      </c>
      <c r="CU88" s="5">
        <f t="shared" si="211"/>
        <v>362</v>
      </c>
      <c r="CV88" s="5">
        <f t="shared" si="212"/>
        <v>342</v>
      </c>
      <c r="CW88" s="5">
        <f t="shared" si="213"/>
        <v>-34</v>
      </c>
      <c r="CX88" s="5">
        <f t="shared" si="214"/>
        <v>247</v>
      </c>
      <c r="CY88" s="5">
        <f t="shared" si="215"/>
        <v>-377</v>
      </c>
      <c r="CZ88" s="5">
        <f t="shared" si="216"/>
        <v>-89</v>
      </c>
      <c r="DA88" s="5">
        <f t="shared" si="217"/>
        <v>-414</v>
      </c>
      <c r="DB88" s="5">
        <f t="shared" si="218"/>
        <v>218</v>
      </c>
      <c r="DC88" s="5">
        <f t="shared" si="219"/>
        <v>110</v>
      </c>
      <c r="DD88" s="5">
        <f t="shared" si="220"/>
        <v>97</v>
      </c>
      <c r="DE88" s="5">
        <f t="shared" si="221"/>
        <v>15</v>
      </c>
      <c r="DF88" s="19"/>
      <c r="DG88" s="19"/>
      <c r="DH88" s="19"/>
      <c r="DI88" s="77"/>
      <c r="DJ88" s="121">
        <v>0.45774647887323944</v>
      </c>
      <c r="DK88" s="121">
        <v>0.9371980676328503</v>
      </c>
      <c r="DL88" s="121">
        <v>0.35910224438902744</v>
      </c>
      <c r="DM88" s="121">
        <v>-0.2</v>
      </c>
      <c r="DN88" s="121">
        <v>0.26146788990825687</v>
      </c>
      <c r="DO88" s="121">
        <v>0.47090909090909089</v>
      </c>
      <c r="DP88" s="121">
        <v>0.15327564894932014</v>
      </c>
      <c r="DQ88" s="121">
        <v>0.38799571275455519</v>
      </c>
      <c r="DR88" s="121">
        <v>0.26409266409266408</v>
      </c>
      <c r="DS88" s="121">
        <v>-2.0769700671960906E-2</v>
      </c>
      <c r="DT88" s="121">
        <v>0.15408608858390518</v>
      </c>
      <c r="DU88" s="121">
        <v>-0.20378378378378378</v>
      </c>
      <c r="DV88" s="121">
        <v>-6.042090970807875E-2</v>
      </c>
      <c r="DW88" s="121">
        <v>-0.29913294797687862</v>
      </c>
      <c r="DX88" s="121">
        <v>0.22474226804123712</v>
      </c>
      <c r="DY88" s="121">
        <v>9.2592592592592587E-2</v>
      </c>
      <c r="DZ88" s="121">
        <v>7.4730354391371337E-2</v>
      </c>
      <c r="EA88" s="121"/>
      <c r="EB88" s="24"/>
      <c r="EC88" s="65"/>
      <c r="ED88" s="77"/>
      <c r="EE88" s="77"/>
      <c r="EF88" s="77"/>
      <c r="EG88" s="77"/>
      <c r="EH88" s="77"/>
      <c r="EI88" s="77"/>
      <c r="EJ88" s="77"/>
      <c r="EK88" s="77"/>
      <c r="EL88" s="77"/>
      <c r="EM88" s="77"/>
      <c r="EN88" s="77"/>
      <c r="EO88" s="77"/>
      <c r="EP88" s="77"/>
      <c r="EQ88" s="77"/>
      <c r="ER88" s="77"/>
      <c r="ES88" s="77"/>
      <c r="ET88" s="77"/>
      <c r="EU88" s="77"/>
      <c r="EV88" s="77"/>
      <c r="EW88" s="24"/>
      <c r="EX88" s="27"/>
      <c r="EY88" s="77"/>
      <c r="EZ88" s="77"/>
      <c r="FA88" s="77"/>
      <c r="FB88" s="77"/>
      <c r="FC88" s="77"/>
      <c r="FD88" s="77"/>
      <c r="FE88" s="77"/>
      <c r="FF88" s="77"/>
      <c r="FG88" s="77"/>
      <c r="FH88" s="77"/>
      <c r="FI88" s="77"/>
      <c r="FJ88" s="77"/>
      <c r="FK88" s="77"/>
      <c r="FL88" s="77"/>
      <c r="FM88" s="77"/>
      <c r="FN88" s="77"/>
      <c r="FO88" s="77"/>
      <c r="FP88" s="77"/>
      <c r="FQ88" s="77"/>
      <c r="FR88" s="24"/>
      <c r="FS88" s="24"/>
      <c r="FT88" s="24"/>
      <c r="FU88" s="77"/>
      <c r="FV88" s="77"/>
      <c r="FW88" s="77"/>
      <c r="FX88" s="77"/>
      <c r="FY88" s="77"/>
      <c r="FZ88" s="77"/>
      <c r="GA88" s="77"/>
      <c r="GB88" s="77"/>
      <c r="GC88" s="77"/>
      <c r="GD88" s="77"/>
      <c r="GE88" s="77"/>
      <c r="GF88" s="77"/>
      <c r="GG88" s="77"/>
      <c r="GH88" s="77"/>
      <c r="GI88" s="77"/>
      <c r="GJ88" s="77"/>
      <c r="GK88" s="77"/>
      <c r="GL88" s="77"/>
      <c r="GM88" s="77"/>
      <c r="GN88" s="24"/>
      <c r="GO88" s="24">
        <v>0.15659999999999999</v>
      </c>
      <c r="GP88" s="10">
        <f t="shared" si="222"/>
        <v>22.237199999999998</v>
      </c>
      <c r="GQ88" s="10">
        <f t="shared" si="223"/>
        <v>32.416199999999996</v>
      </c>
      <c r="GR88" s="10">
        <f t="shared" si="224"/>
        <v>62.796599999999998</v>
      </c>
      <c r="GS88" s="10">
        <f t="shared" si="225"/>
        <v>85.346999999999994</v>
      </c>
      <c r="GT88" s="10">
        <f t="shared" si="226"/>
        <v>68.277599999999993</v>
      </c>
      <c r="GU88" s="10">
        <f t="shared" si="227"/>
        <v>86.13</v>
      </c>
      <c r="GV88" s="10">
        <f t="shared" si="228"/>
        <v>126.68939999999999</v>
      </c>
      <c r="GW88" s="10">
        <f t="shared" si="229"/>
        <v>146.1078</v>
      </c>
      <c r="GX88" s="10">
        <f t="shared" si="230"/>
        <v>202.797</v>
      </c>
      <c r="GY88" s="10">
        <f t="shared" si="231"/>
        <v>256.35419999999999</v>
      </c>
      <c r="GZ88" s="10">
        <f t="shared" si="232"/>
        <v>251.02979999999999</v>
      </c>
      <c r="HA88" s="10">
        <f t="shared" si="233"/>
        <v>289.70999999999998</v>
      </c>
      <c r="HB88" s="10">
        <f t="shared" si="234"/>
        <v>230.67179999999999</v>
      </c>
      <c r="HC88" s="10">
        <f t="shared" si="235"/>
        <v>216.73439999999999</v>
      </c>
      <c r="HD88" s="10">
        <f t="shared" si="236"/>
        <v>151.90199999999999</v>
      </c>
      <c r="HE88" s="10">
        <f t="shared" si="237"/>
        <v>186.04079999999999</v>
      </c>
      <c r="HF88" s="10">
        <f t="shared" si="238"/>
        <v>203.26679999999999</v>
      </c>
      <c r="HG88" s="10">
        <f t="shared" si="239"/>
        <v>218.45699999999999</v>
      </c>
      <c r="HH88" s="10">
        <f t="shared" si="240"/>
        <v>220.80599999999998</v>
      </c>
      <c r="HI88" s="19">
        <f t="shared" si="241"/>
        <v>3057.7715999999996</v>
      </c>
      <c r="HJ88" s="115"/>
      <c r="HK88" s="115"/>
      <c r="HL88" s="115"/>
      <c r="HM88" s="115"/>
      <c r="HN88" s="115"/>
      <c r="HO88" s="115"/>
      <c r="HP88" s="115"/>
      <c r="HQ88" s="115"/>
      <c r="HR88" s="115"/>
      <c r="HS88" s="115"/>
      <c r="HT88" s="115"/>
      <c r="HU88" s="115"/>
      <c r="HV88" s="115"/>
      <c r="HW88" s="115"/>
      <c r="HX88" s="115"/>
      <c r="HY88" s="115"/>
      <c r="HZ88" s="115"/>
      <c r="IA88" s="115"/>
      <c r="IB88" s="115"/>
      <c r="IC88" s="22">
        <f t="shared" si="162"/>
        <v>0.15659999999999999</v>
      </c>
      <c r="ID88" s="22"/>
      <c r="IE88" s="24">
        <f t="shared" si="242"/>
        <v>1.9409690692831528E-5</v>
      </c>
      <c r="IF88" s="24">
        <f t="shared" si="243"/>
        <v>2.6878980175051664E-4</v>
      </c>
    </row>
    <row r="89" spans="1:240" x14ac:dyDescent="0.25">
      <c r="A89" s="163">
        <v>87</v>
      </c>
      <c r="B89" s="49"/>
      <c r="C89" s="49" t="s">
        <v>185</v>
      </c>
      <c r="D89" s="49" t="s">
        <v>185</v>
      </c>
      <c r="E89" s="82">
        <v>225</v>
      </c>
      <c r="F89" s="50" t="s">
        <v>139</v>
      </c>
      <c r="G89" s="17">
        <v>54</v>
      </c>
      <c r="H89" s="12">
        <v>67</v>
      </c>
      <c r="I89" s="12">
        <v>112</v>
      </c>
      <c r="J89" s="12">
        <v>245</v>
      </c>
      <c r="K89" s="12">
        <v>384</v>
      </c>
      <c r="L89" s="12">
        <v>597</v>
      </c>
      <c r="M89" s="12">
        <v>727</v>
      </c>
      <c r="N89" s="12">
        <v>1215</v>
      </c>
      <c r="O89" s="12">
        <v>1411</v>
      </c>
      <c r="P89" s="11">
        <v>1630</v>
      </c>
      <c r="Q89" s="11">
        <v>1725</v>
      </c>
      <c r="R89" s="12">
        <v>2098</v>
      </c>
      <c r="S89" s="11">
        <v>2236</v>
      </c>
      <c r="T89" s="11">
        <v>2207</v>
      </c>
      <c r="U89" s="11">
        <v>2050</v>
      </c>
      <c r="V89" s="98">
        <v>1867</v>
      </c>
      <c r="W89" s="98">
        <v>1737</v>
      </c>
      <c r="X89" s="98">
        <v>1595</v>
      </c>
      <c r="Y89" s="98">
        <v>1396</v>
      </c>
      <c r="Z89" s="98">
        <v>1246</v>
      </c>
      <c r="AA89" s="63"/>
      <c r="AB89" s="72">
        <f t="shared" si="163"/>
        <v>13</v>
      </c>
      <c r="AC89" s="11">
        <f t="shared" si="164"/>
        <v>45</v>
      </c>
      <c r="AD89" s="11">
        <f t="shared" si="165"/>
        <v>133</v>
      </c>
      <c r="AE89" s="11">
        <f t="shared" si="166"/>
        <v>139</v>
      </c>
      <c r="AF89" s="11">
        <f t="shared" si="167"/>
        <v>213</v>
      </c>
      <c r="AG89" s="11">
        <f t="shared" si="168"/>
        <v>130</v>
      </c>
      <c r="AH89" s="11">
        <f t="shared" si="169"/>
        <v>488</v>
      </c>
      <c r="AI89" s="11">
        <f t="shared" si="170"/>
        <v>196</v>
      </c>
      <c r="AJ89" s="11">
        <f t="shared" si="171"/>
        <v>219</v>
      </c>
      <c r="AK89" s="11">
        <f t="shared" si="172"/>
        <v>95</v>
      </c>
      <c r="AL89" s="11">
        <f t="shared" si="173"/>
        <v>373</v>
      </c>
      <c r="AM89" s="11">
        <f t="shared" si="174"/>
        <v>138</v>
      </c>
      <c r="AN89" s="11">
        <f t="shared" si="175"/>
        <v>-29</v>
      </c>
      <c r="AO89" s="11">
        <f t="shared" si="176"/>
        <v>-157</v>
      </c>
      <c r="AP89" s="11">
        <f t="shared" si="177"/>
        <v>-183</v>
      </c>
      <c r="AQ89" s="11">
        <f t="shared" si="178"/>
        <v>-130</v>
      </c>
      <c r="AR89" s="11">
        <f t="shared" si="179"/>
        <v>-142</v>
      </c>
      <c r="AS89" s="11">
        <f t="shared" si="180"/>
        <v>-199</v>
      </c>
      <c r="AT89" s="11">
        <f t="shared" si="181"/>
        <v>-150</v>
      </c>
      <c r="AU89" s="78">
        <f t="shared" si="182"/>
        <v>1192</v>
      </c>
      <c r="AV89" s="65"/>
      <c r="AW89" s="17">
        <v>4</v>
      </c>
      <c r="AX89" s="12">
        <v>2</v>
      </c>
      <c r="AY89" s="11">
        <v>8</v>
      </c>
      <c r="AZ89" s="11">
        <v>17</v>
      </c>
      <c r="BA89" s="11">
        <v>49</v>
      </c>
      <c r="BB89" s="11">
        <v>94</v>
      </c>
      <c r="BC89" s="11">
        <v>94</v>
      </c>
      <c r="BD89" s="12">
        <v>97</v>
      </c>
      <c r="BE89" s="12">
        <v>173</v>
      </c>
      <c r="BF89" s="11">
        <v>178</v>
      </c>
      <c r="BG89" s="11">
        <v>166</v>
      </c>
      <c r="BH89" s="11">
        <v>231</v>
      </c>
      <c r="BI89" s="11">
        <v>121</v>
      </c>
      <c r="BJ89" s="11">
        <v>163</v>
      </c>
      <c r="BK89" s="11">
        <v>196</v>
      </c>
      <c r="BL89" s="11">
        <v>147</v>
      </c>
      <c r="BM89" s="12">
        <v>192</v>
      </c>
      <c r="BN89" s="12">
        <v>235</v>
      </c>
      <c r="BO89" s="11">
        <v>185</v>
      </c>
      <c r="BP89" s="27">
        <f t="shared" si="183"/>
        <v>2352</v>
      </c>
      <c r="BQ89" s="27"/>
      <c r="BR89" s="5">
        <f t="shared" si="184"/>
        <v>17</v>
      </c>
      <c r="BS89" s="5">
        <f t="shared" si="185"/>
        <v>47</v>
      </c>
      <c r="BT89" s="5">
        <f t="shared" si="186"/>
        <v>141</v>
      </c>
      <c r="BU89" s="5">
        <f t="shared" si="187"/>
        <v>156</v>
      </c>
      <c r="BV89" s="5">
        <f t="shared" si="188"/>
        <v>262</v>
      </c>
      <c r="BW89" s="5">
        <f t="shared" si="189"/>
        <v>224</v>
      </c>
      <c r="BX89" s="5">
        <f t="shared" si="190"/>
        <v>582</v>
      </c>
      <c r="BY89" s="5">
        <f t="shared" si="191"/>
        <v>293</v>
      </c>
      <c r="BZ89" s="5">
        <f t="shared" si="192"/>
        <v>392</v>
      </c>
      <c r="CA89" s="5">
        <f t="shared" si="193"/>
        <v>273</v>
      </c>
      <c r="CB89" s="5">
        <f t="shared" si="194"/>
        <v>539</v>
      </c>
      <c r="CC89" s="5">
        <f t="shared" si="195"/>
        <v>369</v>
      </c>
      <c r="CD89" s="5">
        <f t="shared" si="196"/>
        <v>92</v>
      </c>
      <c r="CE89" s="5">
        <f t="shared" si="197"/>
        <v>6</v>
      </c>
      <c r="CF89" s="5">
        <f t="shared" si="198"/>
        <v>13</v>
      </c>
      <c r="CG89" s="5">
        <f t="shared" si="199"/>
        <v>17</v>
      </c>
      <c r="CH89" s="5">
        <f t="shared" si="200"/>
        <v>50</v>
      </c>
      <c r="CI89" s="5">
        <f t="shared" si="201"/>
        <v>36</v>
      </c>
      <c r="CJ89" s="5">
        <f t="shared" si="202"/>
        <v>35</v>
      </c>
      <c r="CK89" s="19">
        <f t="shared" si="203"/>
        <v>3544</v>
      </c>
      <c r="CL89" s="19"/>
      <c r="CM89" s="5"/>
      <c r="CN89" s="5">
        <f t="shared" si="204"/>
        <v>30</v>
      </c>
      <c r="CO89" s="5">
        <f t="shared" si="205"/>
        <v>94</v>
      </c>
      <c r="CP89" s="5">
        <f t="shared" si="206"/>
        <v>15</v>
      </c>
      <c r="CQ89" s="5">
        <f t="shared" si="207"/>
        <v>106</v>
      </c>
      <c r="CR89" s="5">
        <f t="shared" si="208"/>
        <v>-38</v>
      </c>
      <c r="CS89" s="5">
        <f t="shared" si="209"/>
        <v>358</v>
      </c>
      <c r="CT89" s="5">
        <f t="shared" si="210"/>
        <v>-289</v>
      </c>
      <c r="CU89" s="5">
        <f t="shared" si="211"/>
        <v>99</v>
      </c>
      <c r="CV89" s="5">
        <f t="shared" si="212"/>
        <v>-119</v>
      </c>
      <c r="CW89" s="5">
        <f t="shared" si="213"/>
        <v>266</v>
      </c>
      <c r="CX89" s="5">
        <f t="shared" si="214"/>
        <v>-170</v>
      </c>
      <c r="CY89" s="5">
        <f t="shared" si="215"/>
        <v>-277</v>
      </c>
      <c r="CZ89" s="5">
        <f t="shared" si="216"/>
        <v>-86</v>
      </c>
      <c r="DA89" s="5">
        <f t="shared" si="217"/>
        <v>7</v>
      </c>
      <c r="DB89" s="5">
        <f t="shared" si="218"/>
        <v>4</v>
      </c>
      <c r="DC89" s="5">
        <f t="shared" si="219"/>
        <v>33</v>
      </c>
      <c r="DD89" s="5">
        <f t="shared" si="220"/>
        <v>-14</v>
      </c>
      <c r="DE89" s="5">
        <f t="shared" si="221"/>
        <v>-1</v>
      </c>
      <c r="DF89" s="19"/>
      <c r="DG89" s="19"/>
      <c r="DH89" s="19"/>
      <c r="DI89" s="77"/>
      <c r="DJ89" s="121">
        <v>1.7647058823529411</v>
      </c>
      <c r="DK89" s="121">
        <v>2</v>
      </c>
      <c r="DL89" s="121">
        <v>0.10638297872340426</v>
      </c>
      <c r="DM89" s="121">
        <v>0.67948717948717952</v>
      </c>
      <c r="DN89" s="121">
        <v>-0.14503816793893129</v>
      </c>
      <c r="DO89" s="121">
        <v>1.5982142857142858</v>
      </c>
      <c r="DP89" s="121">
        <v>-0.49656357388316152</v>
      </c>
      <c r="DQ89" s="121">
        <v>0.33788395904436858</v>
      </c>
      <c r="DR89" s="121">
        <v>-0.30357142857142855</v>
      </c>
      <c r="DS89" s="121">
        <v>0.97435897435897434</v>
      </c>
      <c r="DT89" s="121">
        <v>-0.31539888682745826</v>
      </c>
      <c r="DU89" s="121">
        <v>-0.75067750677506773</v>
      </c>
      <c r="DV89" s="121">
        <v>-0.93478260869565222</v>
      </c>
      <c r="DW89" s="121">
        <v>1.1666666666666667</v>
      </c>
      <c r="DX89" s="121">
        <v>0.30769230769230771</v>
      </c>
      <c r="DY89" s="121">
        <v>1.9411764705882353</v>
      </c>
      <c r="DZ89" s="121">
        <v>-0.28000000000000003</v>
      </c>
      <c r="EA89" s="121"/>
      <c r="EB89" s="24"/>
      <c r="EC89" s="65"/>
      <c r="ED89" s="77"/>
      <c r="EE89" s="77"/>
      <c r="EF89" s="77"/>
      <c r="EG89" s="77"/>
      <c r="EH89" s="77"/>
      <c r="EI89" s="77"/>
      <c r="EJ89" s="77"/>
      <c r="EK89" s="77"/>
      <c r="EL89" s="77"/>
      <c r="EM89" s="77"/>
      <c r="EN89" s="77"/>
      <c r="EO89" s="77"/>
      <c r="EP89" s="77"/>
      <c r="EQ89" s="77"/>
      <c r="ER89" s="77"/>
      <c r="ES89" s="77"/>
      <c r="ET89" s="77"/>
      <c r="EU89" s="77"/>
      <c r="EV89" s="77"/>
      <c r="EW89" s="24"/>
      <c r="EX89" s="27"/>
      <c r="EY89" s="77"/>
      <c r="EZ89" s="77"/>
      <c r="FA89" s="77"/>
      <c r="FB89" s="77"/>
      <c r="FC89" s="77"/>
      <c r="FD89" s="77"/>
      <c r="FE89" s="77"/>
      <c r="FF89" s="77"/>
      <c r="FG89" s="77"/>
      <c r="FH89" s="77"/>
      <c r="FI89" s="77"/>
      <c r="FJ89" s="77"/>
      <c r="FK89" s="77"/>
      <c r="FL89" s="77"/>
      <c r="FM89" s="77"/>
      <c r="FN89" s="77"/>
      <c r="FO89" s="77"/>
      <c r="FP89" s="77"/>
      <c r="FQ89" s="77"/>
      <c r="FR89" s="24"/>
      <c r="FS89" s="24"/>
      <c r="FT89" s="24"/>
      <c r="FU89" s="77"/>
      <c r="FV89" s="77"/>
      <c r="FW89" s="77"/>
      <c r="FX89" s="77"/>
      <c r="FY89" s="77"/>
      <c r="FZ89" s="77"/>
      <c r="GA89" s="77"/>
      <c r="GB89" s="77"/>
      <c r="GC89" s="77"/>
      <c r="GD89" s="77"/>
      <c r="GE89" s="77"/>
      <c r="GF89" s="77"/>
      <c r="GG89" s="77"/>
      <c r="GH89" s="77"/>
      <c r="GI89" s="77"/>
      <c r="GJ89" s="77"/>
      <c r="GK89" s="77"/>
      <c r="GL89" s="77"/>
      <c r="GM89" s="77"/>
      <c r="GN89" s="24"/>
      <c r="GO89" s="24">
        <v>0.49067999999999995</v>
      </c>
      <c r="GP89" s="10">
        <f t="shared" si="222"/>
        <v>8.3415599999999994</v>
      </c>
      <c r="GQ89" s="10">
        <f t="shared" si="223"/>
        <v>23.061959999999999</v>
      </c>
      <c r="GR89" s="10">
        <f t="shared" si="224"/>
        <v>69.185879999999997</v>
      </c>
      <c r="GS89" s="10">
        <f t="shared" si="225"/>
        <v>76.546079999999989</v>
      </c>
      <c r="GT89" s="10">
        <f t="shared" si="226"/>
        <v>128.55815999999999</v>
      </c>
      <c r="GU89" s="10">
        <f t="shared" si="227"/>
        <v>109.91231999999999</v>
      </c>
      <c r="GV89" s="10">
        <f t="shared" si="228"/>
        <v>285.57575999999995</v>
      </c>
      <c r="GW89" s="10">
        <f t="shared" si="229"/>
        <v>143.76924</v>
      </c>
      <c r="GX89" s="10">
        <f t="shared" si="230"/>
        <v>192.34655999999998</v>
      </c>
      <c r="GY89" s="10">
        <f t="shared" si="231"/>
        <v>133.95563999999999</v>
      </c>
      <c r="GZ89" s="10">
        <f t="shared" si="232"/>
        <v>264.47651999999999</v>
      </c>
      <c r="HA89" s="10">
        <f t="shared" si="233"/>
        <v>181.06091999999998</v>
      </c>
      <c r="HB89" s="10">
        <f t="shared" si="234"/>
        <v>45.142559999999996</v>
      </c>
      <c r="HC89" s="10">
        <f t="shared" si="235"/>
        <v>2.9440799999999996</v>
      </c>
      <c r="HD89" s="10">
        <f t="shared" si="236"/>
        <v>6.3788399999999994</v>
      </c>
      <c r="HE89" s="10">
        <f t="shared" si="237"/>
        <v>8.3415599999999994</v>
      </c>
      <c r="HF89" s="10">
        <f t="shared" si="238"/>
        <v>24.533999999999999</v>
      </c>
      <c r="HG89" s="10">
        <f t="shared" si="239"/>
        <v>17.664479999999998</v>
      </c>
      <c r="HH89" s="10">
        <f t="shared" si="240"/>
        <v>17.1738</v>
      </c>
      <c r="HI89" s="19">
        <f t="shared" si="241"/>
        <v>1738.9699199999998</v>
      </c>
      <c r="HJ89" s="115"/>
      <c r="HK89" s="115"/>
      <c r="HL89" s="115"/>
      <c r="HM89" s="115"/>
      <c r="HN89" s="115"/>
      <c r="HO89" s="115"/>
      <c r="HP89" s="115"/>
      <c r="HQ89" s="115"/>
      <c r="HR89" s="115"/>
      <c r="HS89" s="115"/>
      <c r="HT89" s="115"/>
      <c r="HU89" s="115"/>
      <c r="HV89" s="115"/>
      <c r="HW89" s="115"/>
      <c r="HX89" s="115"/>
      <c r="HY89" s="115"/>
      <c r="HZ89" s="115"/>
      <c r="IA89" s="115"/>
      <c r="IB89" s="115"/>
      <c r="IC89" s="22">
        <f t="shared" si="162"/>
        <v>0.49067999999999995</v>
      </c>
      <c r="ID89" s="22"/>
      <c r="IE89" s="24">
        <f t="shared" si="242"/>
        <v>1.5096426094424525E-6</v>
      </c>
      <c r="IF89" s="24">
        <f t="shared" si="243"/>
        <v>1.5286209736754431E-4</v>
      </c>
    </row>
    <row r="90" spans="1:240" x14ac:dyDescent="0.25">
      <c r="A90" s="163">
        <v>88</v>
      </c>
      <c r="B90" s="49"/>
      <c r="C90" s="49" t="s">
        <v>282</v>
      </c>
      <c r="D90" s="49" t="s">
        <v>186</v>
      </c>
      <c r="E90" s="82">
        <v>336</v>
      </c>
      <c r="F90" s="53" t="s">
        <v>191</v>
      </c>
      <c r="G90" s="17">
        <v>223</v>
      </c>
      <c r="H90" s="12">
        <v>253</v>
      </c>
      <c r="I90" s="12">
        <v>302</v>
      </c>
      <c r="J90" s="12">
        <v>291</v>
      </c>
      <c r="K90" s="12">
        <v>322</v>
      </c>
      <c r="L90" s="12">
        <v>334</v>
      </c>
      <c r="M90" s="12">
        <v>328</v>
      </c>
      <c r="N90" s="12">
        <v>346</v>
      </c>
      <c r="O90" s="12">
        <v>372</v>
      </c>
      <c r="P90" s="11">
        <v>413</v>
      </c>
      <c r="Q90" s="11">
        <v>443</v>
      </c>
      <c r="R90" s="12">
        <v>496</v>
      </c>
      <c r="S90" s="11">
        <v>555</v>
      </c>
      <c r="T90" s="11">
        <v>615</v>
      </c>
      <c r="U90" s="11">
        <v>610</v>
      </c>
      <c r="V90" s="98">
        <v>606</v>
      </c>
      <c r="W90" s="98">
        <v>619</v>
      </c>
      <c r="X90" s="98">
        <v>655</v>
      </c>
      <c r="Y90" s="98">
        <v>669</v>
      </c>
      <c r="Z90" s="98">
        <v>691</v>
      </c>
      <c r="AA90" s="65"/>
      <c r="AB90" s="72">
        <f t="shared" si="163"/>
        <v>30</v>
      </c>
      <c r="AC90" s="11">
        <f t="shared" si="164"/>
        <v>49</v>
      </c>
      <c r="AD90" s="11">
        <f t="shared" si="165"/>
        <v>-11</v>
      </c>
      <c r="AE90" s="11">
        <f t="shared" si="166"/>
        <v>31</v>
      </c>
      <c r="AF90" s="11">
        <f t="shared" si="167"/>
        <v>12</v>
      </c>
      <c r="AG90" s="11">
        <f t="shared" si="168"/>
        <v>-6</v>
      </c>
      <c r="AH90" s="11">
        <f t="shared" si="169"/>
        <v>18</v>
      </c>
      <c r="AI90" s="11">
        <f t="shared" si="170"/>
        <v>26</v>
      </c>
      <c r="AJ90" s="11">
        <f t="shared" si="171"/>
        <v>41</v>
      </c>
      <c r="AK90" s="11">
        <f t="shared" si="172"/>
        <v>30</v>
      </c>
      <c r="AL90" s="11">
        <f t="shared" si="173"/>
        <v>53</v>
      </c>
      <c r="AM90" s="11">
        <f t="shared" si="174"/>
        <v>59</v>
      </c>
      <c r="AN90" s="11">
        <f t="shared" si="175"/>
        <v>60</v>
      </c>
      <c r="AO90" s="11">
        <f t="shared" si="176"/>
        <v>-5</v>
      </c>
      <c r="AP90" s="11">
        <f t="shared" si="177"/>
        <v>-4</v>
      </c>
      <c r="AQ90" s="11">
        <f t="shared" si="178"/>
        <v>13</v>
      </c>
      <c r="AR90" s="11">
        <f t="shared" si="179"/>
        <v>36</v>
      </c>
      <c r="AS90" s="11">
        <f t="shared" si="180"/>
        <v>14</v>
      </c>
      <c r="AT90" s="11">
        <f t="shared" si="181"/>
        <v>22</v>
      </c>
      <c r="AU90" s="78">
        <f t="shared" si="182"/>
        <v>468</v>
      </c>
      <c r="AV90" s="65"/>
      <c r="AW90" s="17">
        <v>0</v>
      </c>
      <c r="AX90" s="12">
        <v>8</v>
      </c>
      <c r="AY90" s="12">
        <v>25</v>
      </c>
      <c r="AZ90" s="12">
        <v>16</v>
      </c>
      <c r="BA90" s="12">
        <v>24</v>
      </c>
      <c r="BB90" s="12">
        <v>26</v>
      </c>
      <c r="BC90" s="12">
        <v>25</v>
      </c>
      <c r="BD90" s="12">
        <v>28</v>
      </c>
      <c r="BE90" s="12">
        <v>24</v>
      </c>
      <c r="BF90" s="11">
        <v>28</v>
      </c>
      <c r="BG90" s="11">
        <v>23</v>
      </c>
      <c r="BH90" s="11">
        <v>29</v>
      </c>
      <c r="BI90" s="11">
        <v>32</v>
      </c>
      <c r="BJ90" s="11">
        <v>35</v>
      </c>
      <c r="BK90" s="11">
        <v>43</v>
      </c>
      <c r="BL90" s="11">
        <v>32</v>
      </c>
      <c r="BM90" s="11">
        <v>36</v>
      </c>
      <c r="BN90" s="11">
        <v>45</v>
      </c>
      <c r="BO90" s="8">
        <v>40.5</v>
      </c>
      <c r="BP90" s="27">
        <f t="shared" si="183"/>
        <v>519.5</v>
      </c>
      <c r="BQ90" s="27"/>
      <c r="BR90" s="5">
        <f t="shared" si="184"/>
        <v>30</v>
      </c>
      <c r="BS90" s="5">
        <f t="shared" si="185"/>
        <v>57</v>
      </c>
      <c r="BT90" s="5">
        <f t="shared" si="186"/>
        <v>14</v>
      </c>
      <c r="BU90" s="5">
        <f t="shared" si="187"/>
        <v>47</v>
      </c>
      <c r="BV90" s="5">
        <f t="shared" si="188"/>
        <v>36</v>
      </c>
      <c r="BW90" s="5">
        <f t="shared" si="189"/>
        <v>20</v>
      </c>
      <c r="BX90" s="5">
        <f t="shared" si="190"/>
        <v>43</v>
      </c>
      <c r="BY90" s="5">
        <f t="shared" si="191"/>
        <v>54</v>
      </c>
      <c r="BZ90" s="5">
        <f t="shared" si="192"/>
        <v>65</v>
      </c>
      <c r="CA90" s="5">
        <f t="shared" si="193"/>
        <v>58</v>
      </c>
      <c r="CB90" s="5">
        <f t="shared" si="194"/>
        <v>76</v>
      </c>
      <c r="CC90" s="5">
        <f t="shared" si="195"/>
        <v>88</v>
      </c>
      <c r="CD90" s="5">
        <f t="shared" si="196"/>
        <v>92</v>
      </c>
      <c r="CE90" s="5">
        <f t="shared" si="197"/>
        <v>30</v>
      </c>
      <c r="CF90" s="5">
        <f t="shared" si="198"/>
        <v>39</v>
      </c>
      <c r="CG90" s="5">
        <f t="shared" si="199"/>
        <v>45</v>
      </c>
      <c r="CH90" s="5">
        <f t="shared" si="200"/>
        <v>72</v>
      </c>
      <c r="CI90" s="5">
        <f t="shared" si="201"/>
        <v>59</v>
      </c>
      <c r="CJ90" s="5">
        <f t="shared" si="202"/>
        <v>62.5</v>
      </c>
      <c r="CK90" s="19">
        <f t="shared" si="203"/>
        <v>987.5</v>
      </c>
      <c r="CL90" s="19"/>
      <c r="CM90" s="5"/>
      <c r="CN90" s="5">
        <f t="shared" si="204"/>
        <v>27</v>
      </c>
      <c r="CO90" s="5">
        <f t="shared" si="205"/>
        <v>-43</v>
      </c>
      <c r="CP90" s="5">
        <f t="shared" si="206"/>
        <v>33</v>
      </c>
      <c r="CQ90" s="5">
        <f t="shared" si="207"/>
        <v>-11</v>
      </c>
      <c r="CR90" s="5">
        <f t="shared" si="208"/>
        <v>-16</v>
      </c>
      <c r="CS90" s="5">
        <f t="shared" si="209"/>
        <v>23</v>
      </c>
      <c r="CT90" s="5">
        <f t="shared" si="210"/>
        <v>11</v>
      </c>
      <c r="CU90" s="5">
        <f t="shared" si="211"/>
        <v>11</v>
      </c>
      <c r="CV90" s="5">
        <f t="shared" si="212"/>
        <v>-7</v>
      </c>
      <c r="CW90" s="5">
        <f t="shared" si="213"/>
        <v>18</v>
      </c>
      <c r="CX90" s="5">
        <f t="shared" si="214"/>
        <v>12</v>
      </c>
      <c r="CY90" s="5">
        <f t="shared" si="215"/>
        <v>4</v>
      </c>
      <c r="CZ90" s="5">
        <f t="shared" si="216"/>
        <v>-62</v>
      </c>
      <c r="DA90" s="5">
        <f t="shared" si="217"/>
        <v>9</v>
      </c>
      <c r="DB90" s="5">
        <f t="shared" si="218"/>
        <v>6</v>
      </c>
      <c r="DC90" s="5">
        <f t="shared" si="219"/>
        <v>27</v>
      </c>
      <c r="DD90" s="5">
        <f t="shared" si="220"/>
        <v>-13</v>
      </c>
      <c r="DE90" s="5">
        <f t="shared" si="221"/>
        <v>3.5</v>
      </c>
      <c r="DF90" s="19"/>
      <c r="DG90" s="19"/>
      <c r="DH90" s="19"/>
      <c r="DI90" s="77"/>
      <c r="DJ90" s="121">
        <v>0.9</v>
      </c>
      <c r="DK90" s="121">
        <v>-0.75438596491228072</v>
      </c>
      <c r="DL90" s="121">
        <v>2.3571428571428572</v>
      </c>
      <c r="DM90" s="121">
        <v>-0.23404255319148937</v>
      </c>
      <c r="DN90" s="121">
        <v>-0.44444444444444442</v>
      </c>
      <c r="DO90" s="121">
        <v>1.1499999999999999</v>
      </c>
      <c r="DP90" s="121">
        <v>0.2558139534883721</v>
      </c>
      <c r="DQ90" s="121">
        <v>0.20370370370370369</v>
      </c>
      <c r="DR90" s="121">
        <v>-0.1076923076923077</v>
      </c>
      <c r="DS90" s="121">
        <v>0.31034482758620691</v>
      </c>
      <c r="DT90" s="121">
        <v>0.15789473684210525</v>
      </c>
      <c r="DU90" s="121">
        <v>4.5454545454545456E-2</v>
      </c>
      <c r="DV90" s="121">
        <v>-0.67391304347826086</v>
      </c>
      <c r="DW90" s="121">
        <v>0.3</v>
      </c>
      <c r="DX90" s="121">
        <v>0.15384615384615385</v>
      </c>
      <c r="DY90" s="121">
        <v>0.6</v>
      </c>
      <c r="DZ90" s="121">
        <v>-0.18055555555555555</v>
      </c>
      <c r="EA90" s="121"/>
      <c r="EB90" s="24"/>
      <c r="EC90" s="65"/>
      <c r="ED90" s="77"/>
      <c r="EE90" s="77"/>
      <c r="EF90" s="77"/>
      <c r="EG90" s="77"/>
      <c r="EH90" s="77"/>
      <c r="EI90" s="77"/>
      <c r="EJ90" s="77"/>
      <c r="EK90" s="77"/>
      <c r="EL90" s="77"/>
      <c r="EM90" s="77"/>
      <c r="EN90" s="77"/>
      <c r="EO90" s="77"/>
      <c r="EP90" s="77"/>
      <c r="EQ90" s="77"/>
      <c r="ER90" s="77"/>
      <c r="ES90" s="77"/>
      <c r="ET90" s="77"/>
      <c r="EU90" s="77"/>
      <c r="EV90" s="77"/>
      <c r="EW90" s="24"/>
      <c r="EX90" s="27"/>
      <c r="EY90" s="77"/>
      <c r="EZ90" s="77"/>
      <c r="FA90" s="77"/>
      <c r="FB90" s="77"/>
      <c r="FC90" s="77"/>
      <c r="FD90" s="77"/>
      <c r="FE90" s="77"/>
      <c r="FF90" s="77"/>
      <c r="FG90" s="77"/>
      <c r="FH90" s="77"/>
      <c r="FI90" s="77"/>
      <c r="FJ90" s="77"/>
      <c r="FK90" s="77"/>
      <c r="FL90" s="77"/>
      <c r="FM90" s="77"/>
      <c r="FN90" s="77"/>
      <c r="FO90" s="77"/>
      <c r="FP90" s="77"/>
      <c r="FQ90" s="77"/>
      <c r="FR90" s="24"/>
      <c r="FS90" s="24"/>
      <c r="FT90" s="24"/>
      <c r="FU90" s="77"/>
      <c r="FV90" s="77"/>
      <c r="FW90" s="77"/>
      <c r="FX90" s="77"/>
      <c r="FY90" s="77"/>
      <c r="FZ90" s="77"/>
      <c r="GA90" s="77"/>
      <c r="GB90" s="77"/>
      <c r="GC90" s="77"/>
      <c r="GD90" s="77"/>
      <c r="GE90" s="77"/>
      <c r="GF90" s="77"/>
      <c r="GG90" s="77"/>
      <c r="GH90" s="77"/>
      <c r="GI90" s="77"/>
      <c r="GJ90" s="77"/>
      <c r="GK90" s="77"/>
      <c r="GL90" s="77"/>
      <c r="GM90" s="77"/>
      <c r="GN90" s="24"/>
      <c r="GO90" s="24">
        <v>3.5669999999999993E-2</v>
      </c>
      <c r="GP90" s="10">
        <f t="shared" si="222"/>
        <v>1.0700999999999998</v>
      </c>
      <c r="GQ90" s="10">
        <f t="shared" si="223"/>
        <v>2.0331899999999998</v>
      </c>
      <c r="GR90" s="10">
        <f t="shared" si="224"/>
        <v>0.49937999999999994</v>
      </c>
      <c r="GS90" s="10">
        <f t="shared" si="225"/>
        <v>1.6764899999999996</v>
      </c>
      <c r="GT90" s="10">
        <f t="shared" si="226"/>
        <v>1.2841199999999997</v>
      </c>
      <c r="GU90" s="10">
        <f t="shared" si="227"/>
        <v>0.71339999999999981</v>
      </c>
      <c r="GV90" s="10">
        <f t="shared" si="228"/>
        <v>1.5338099999999997</v>
      </c>
      <c r="GW90" s="10">
        <f t="shared" si="229"/>
        <v>1.9261799999999996</v>
      </c>
      <c r="GX90" s="10">
        <f t="shared" si="230"/>
        <v>2.3185499999999997</v>
      </c>
      <c r="GY90" s="10">
        <f t="shared" si="231"/>
        <v>2.0688599999999995</v>
      </c>
      <c r="GZ90" s="10">
        <f t="shared" si="232"/>
        <v>2.7109199999999993</v>
      </c>
      <c r="HA90" s="10">
        <f t="shared" si="233"/>
        <v>3.1389599999999995</v>
      </c>
      <c r="HB90" s="10">
        <f t="shared" si="234"/>
        <v>3.2816399999999994</v>
      </c>
      <c r="HC90" s="10">
        <f t="shared" si="235"/>
        <v>1.0700999999999998</v>
      </c>
      <c r="HD90" s="10">
        <f t="shared" si="236"/>
        <v>1.3911299999999998</v>
      </c>
      <c r="HE90" s="10">
        <f t="shared" si="237"/>
        <v>1.6051499999999996</v>
      </c>
      <c r="HF90" s="10">
        <f t="shared" si="238"/>
        <v>2.5682399999999994</v>
      </c>
      <c r="HG90" s="10">
        <f t="shared" si="239"/>
        <v>2.1045299999999996</v>
      </c>
      <c r="HH90" s="10">
        <f t="shared" si="240"/>
        <v>2.2293749999999997</v>
      </c>
      <c r="HI90" s="19">
        <f t="shared" si="241"/>
        <v>35.224124999999994</v>
      </c>
      <c r="HJ90" s="115"/>
      <c r="HK90" s="115"/>
      <c r="HL90" s="115"/>
      <c r="HM90" s="115"/>
      <c r="HN90" s="115"/>
      <c r="HO90" s="115"/>
      <c r="HP90" s="115"/>
      <c r="HQ90" s="115"/>
      <c r="HR90" s="115"/>
      <c r="HS90" s="115"/>
      <c r="HT90" s="115"/>
      <c r="HU90" s="115"/>
      <c r="HV90" s="115"/>
      <c r="HW90" s="115"/>
      <c r="HX90" s="115"/>
      <c r="HY90" s="115"/>
      <c r="HZ90" s="115"/>
      <c r="IA90" s="115"/>
      <c r="IB90" s="115"/>
      <c r="IC90" s="22">
        <f t="shared" si="162"/>
        <v>3.5669999999999993E-2</v>
      </c>
      <c r="ID90" s="22"/>
      <c r="IE90" s="24">
        <f t="shared" si="242"/>
        <v>1.9597057683365165E-7</v>
      </c>
      <c r="IF90" s="24">
        <f t="shared" si="243"/>
        <v>3.096335113971696E-6</v>
      </c>
    </row>
    <row r="91" spans="1:240" x14ac:dyDescent="0.25">
      <c r="A91" s="163">
        <v>89</v>
      </c>
      <c r="B91" s="49"/>
      <c r="C91" s="49" t="s">
        <v>185</v>
      </c>
      <c r="D91" s="49" t="s">
        <v>185</v>
      </c>
      <c r="E91" s="82">
        <v>226</v>
      </c>
      <c r="F91" s="50" t="s">
        <v>36</v>
      </c>
      <c r="G91" s="17">
        <v>7</v>
      </c>
      <c r="H91" s="12">
        <v>12</v>
      </c>
      <c r="I91" s="12">
        <v>16</v>
      </c>
      <c r="J91" s="12">
        <v>28</v>
      </c>
      <c r="K91" s="12">
        <v>63</v>
      </c>
      <c r="L91" s="12">
        <v>110</v>
      </c>
      <c r="M91" s="11">
        <v>211</v>
      </c>
      <c r="N91" s="12">
        <v>566</v>
      </c>
      <c r="O91" s="12">
        <v>790</v>
      </c>
      <c r="P91" s="11">
        <v>937</v>
      </c>
      <c r="Q91" s="11">
        <v>997</v>
      </c>
      <c r="R91" s="12">
        <v>1135</v>
      </c>
      <c r="S91" s="11">
        <v>1161</v>
      </c>
      <c r="T91" s="11">
        <v>1134</v>
      </c>
      <c r="U91" s="11">
        <v>1052</v>
      </c>
      <c r="V91" s="98">
        <v>948</v>
      </c>
      <c r="W91" s="98">
        <v>892</v>
      </c>
      <c r="X91" s="98">
        <v>759</v>
      </c>
      <c r="Y91" s="98">
        <v>648</v>
      </c>
      <c r="Z91" s="98">
        <v>590</v>
      </c>
      <c r="AA91" s="65"/>
      <c r="AB91" s="72">
        <f t="shared" si="163"/>
        <v>5</v>
      </c>
      <c r="AC91" s="11">
        <f t="shared" si="164"/>
        <v>4</v>
      </c>
      <c r="AD91" s="11">
        <f t="shared" si="165"/>
        <v>12</v>
      </c>
      <c r="AE91" s="11">
        <f t="shared" si="166"/>
        <v>35</v>
      </c>
      <c r="AF91" s="11">
        <f t="shared" si="167"/>
        <v>47</v>
      </c>
      <c r="AG91" s="11">
        <f t="shared" si="168"/>
        <v>101</v>
      </c>
      <c r="AH91" s="11">
        <f t="shared" si="169"/>
        <v>355</v>
      </c>
      <c r="AI91" s="11">
        <f t="shared" si="170"/>
        <v>224</v>
      </c>
      <c r="AJ91" s="11">
        <f t="shared" si="171"/>
        <v>147</v>
      </c>
      <c r="AK91" s="11">
        <f t="shared" si="172"/>
        <v>60</v>
      </c>
      <c r="AL91" s="11">
        <f t="shared" si="173"/>
        <v>138</v>
      </c>
      <c r="AM91" s="11">
        <f t="shared" si="174"/>
        <v>26</v>
      </c>
      <c r="AN91" s="11">
        <f t="shared" si="175"/>
        <v>-27</v>
      </c>
      <c r="AO91" s="11">
        <f t="shared" si="176"/>
        <v>-82</v>
      </c>
      <c r="AP91" s="11">
        <f t="shared" si="177"/>
        <v>-104</v>
      </c>
      <c r="AQ91" s="11">
        <f t="shared" si="178"/>
        <v>-56</v>
      </c>
      <c r="AR91" s="11">
        <f t="shared" si="179"/>
        <v>-133</v>
      </c>
      <c r="AS91" s="11">
        <f t="shared" si="180"/>
        <v>-111</v>
      </c>
      <c r="AT91" s="11">
        <f t="shared" si="181"/>
        <v>-58</v>
      </c>
      <c r="AU91" s="78">
        <f t="shared" si="182"/>
        <v>583</v>
      </c>
      <c r="AV91" s="65"/>
      <c r="AW91" s="17">
        <v>0</v>
      </c>
      <c r="AX91" s="12">
        <v>2</v>
      </c>
      <c r="AY91" s="11">
        <v>0</v>
      </c>
      <c r="AZ91" s="12">
        <v>3</v>
      </c>
      <c r="BA91" s="12">
        <v>4</v>
      </c>
      <c r="BB91" s="12">
        <v>8</v>
      </c>
      <c r="BC91" s="12">
        <v>16</v>
      </c>
      <c r="BD91" s="12">
        <v>14</v>
      </c>
      <c r="BE91" s="12">
        <v>85</v>
      </c>
      <c r="BF91" s="11">
        <v>108</v>
      </c>
      <c r="BG91" s="11">
        <v>81</v>
      </c>
      <c r="BH91" s="11">
        <v>115</v>
      </c>
      <c r="BI91" s="11">
        <v>74</v>
      </c>
      <c r="BJ91" s="11">
        <v>122</v>
      </c>
      <c r="BK91" s="11">
        <v>145</v>
      </c>
      <c r="BL91" s="11">
        <v>97</v>
      </c>
      <c r="BM91" s="11">
        <v>148</v>
      </c>
      <c r="BN91" s="11">
        <v>101</v>
      </c>
      <c r="BO91" s="8">
        <v>124.5</v>
      </c>
      <c r="BP91" s="27">
        <f t="shared" si="183"/>
        <v>1247.5</v>
      </c>
      <c r="BQ91" s="19"/>
      <c r="BR91" s="5">
        <f t="shared" si="184"/>
        <v>5</v>
      </c>
      <c r="BS91" s="5">
        <f t="shared" si="185"/>
        <v>6</v>
      </c>
      <c r="BT91" s="5">
        <f t="shared" si="186"/>
        <v>12</v>
      </c>
      <c r="BU91" s="5">
        <f t="shared" si="187"/>
        <v>38</v>
      </c>
      <c r="BV91" s="5">
        <f t="shared" si="188"/>
        <v>51</v>
      </c>
      <c r="BW91" s="5">
        <f t="shared" si="189"/>
        <v>109</v>
      </c>
      <c r="BX91" s="5">
        <f t="shared" si="190"/>
        <v>371</v>
      </c>
      <c r="BY91" s="5">
        <f t="shared" si="191"/>
        <v>238</v>
      </c>
      <c r="BZ91" s="5">
        <f t="shared" si="192"/>
        <v>232</v>
      </c>
      <c r="CA91" s="5">
        <f t="shared" si="193"/>
        <v>168</v>
      </c>
      <c r="CB91" s="5">
        <f t="shared" si="194"/>
        <v>219</v>
      </c>
      <c r="CC91" s="5">
        <f t="shared" si="195"/>
        <v>141</v>
      </c>
      <c r="CD91" s="5">
        <f t="shared" si="196"/>
        <v>47</v>
      </c>
      <c r="CE91" s="5">
        <f t="shared" si="197"/>
        <v>40</v>
      </c>
      <c r="CF91" s="5">
        <f t="shared" si="198"/>
        <v>41</v>
      </c>
      <c r="CG91" s="5">
        <f t="shared" si="199"/>
        <v>41</v>
      </c>
      <c r="CH91" s="5">
        <f t="shared" si="200"/>
        <v>15</v>
      </c>
      <c r="CI91" s="5">
        <f t="shared" si="201"/>
        <v>-10</v>
      </c>
      <c r="CJ91" s="5">
        <f t="shared" si="202"/>
        <v>66.5</v>
      </c>
      <c r="CK91" s="19">
        <f t="shared" si="203"/>
        <v>1830.5</v>
      </c>
      <c r="CL91" s="19"/>
      <c r="CM91" s="5"/>
      <c r="CN91" s="5">
        <f t="shared" si="204"/>
        <v>1</v>
      </c>
      <c r="CO91" s="5">
        <f t="shared" si="205"/>
        <v>6</v>
      </c>
      <c r="CP91" s="5">
        <f t="shared" si="206"/>
        <v>26</v>
      </c>
      <c r="CQ91" s="5">
        <f t="shared" si="207"/>
        <v>13</v>
      </c>
      <c r="CR91" s="5">
        <f t="shared" si="208"/>
        <v>58</v>
      </c>
      <c r="CS91" s="5">
        <f t="shared" si="209"/>
        <v>262</v>
      </c>
      <c r="CT91" s="5">
        <f t="shared" si="210"/>
        <v>-133</v>
      </c>
      <c r="CU91" s="5">
        <f t="shared" si="211"/>
        <v>-6</v>
      </c>
      <c r="CV91" s="5">
        <f t="shared" si="212"/>
        <v>-64</v>
      </c>
      <c r="CW91" s="5">
        <f t="shared" si="213"/>
        <v>51</v>
      </c>
      <c r="CX91" s="5">
        <f t="shared" si="214"/>
        <v>-78</v>
      </c>
      <c r="CY91" s="5">
        <f t="shared" si="215"/>
        <v>-94</v>
      </c>
      <c r="CZ91" s="5">
        <f t="shared" si="216"/>
        <v>-7</v>
      </c>
      <c r="DA91" s="5">
        <f t="shared" si="217"/>
        <v>1</v>
      </c>
      <c r="DB91" s="5">
        <f t="shared" si="218"/>
        <v>0</v>
      </c>
      <c r="DC91" s="5">
        <f t="shared" si="219"/>
        <v>-26</v>
      </c>
      <c r="DD91" s="5">
        <f t="shared" si="220"/>
        <v>-25</v>
      </c>
      <c r="DE91" s="5">
        <f t="shared" si="221"/>
        <v>76.5</v>
      </c>
      <c r="DF91" s="19"/>
      <c r="DG91" s="19"/>
      <c r="DH91" s="19"/>
      <c r="DI91" s="77"/>
      <c r="DJ91" s="121">
        <v>0.2</v>
      </c>
      <c r="DK91" s="121">
        <v>1</v>
      </c>
      <c r="DL91" s="121">
        <v>2.1666666666666665</v>
      </c>
      <c r="DM91" s="121">
        <v>0.34210526315789475</v>
      </c>
      <c r="DN91" s="121">
        <v>1.1372549019607843</v>
      </c>
      <c r="DO91" s="121">
        <v>2.403669724770642</v>
      </c>
      <c r="DP91" s="121">
        <v>-0.35849056603773582</v>
      </c>
      <c r="DQ91" s="121">
        <v>-2.5210084033613446E-2</v>
      </c>
      <c r="DR91" s="121">
        <v>-0.27586206896551724</v>
      </c>
      <c r="DS91" s="121">
        <v>0.30357142857142855</v>
      </c>
      <c r="DT91" s="121">
        <v>-0.35616438356164382</v>
      </c>
      <c r="DU91" s="121">
        <v>-0.66666666666666663</v>
      </c>
      <c r="DV91" s="121">
        <v>-0.14893617021276595</v>
      </c>
      <c r="DW91" s="121">
        <v>2.5000000000000001E-2</v>
      </c>
      <c r="DX91" s="121">
        <v>0</v>
      </c>
      <c r="DY91" s="121">
        <v>-0.63414634146341464</v>
      </c>
      <c r="DZ91" s="121">
        <v>-1.6666666666666667</v>
      </c>
      <c r="EA91" s="121"/>
      <c r="EB91" s="24"/>
      <c r="EC91" s="63"/>
      <c r="ED91" s="77"/>
      <c r="EE91" s="77"/>
      <c r="EF91" s="77"/>
      <c r="EG91" s="77"/>
      <c r="EH91" s="77"/>
      <c r="EI91" s="77"/>
      <c r="EJ91" s="77"/>
      <c r="EK91" s="77"/>
      <c r="EL91" s="77"/>
      <c r="EM91" s="77"/>
      <c r="EN91" s="77"/>
      <c r="EO91" s="77"/>
      <c r="EP91" s="77"/>
      <c r="EQ91" s="77"/>
      <c r="ER91" s="77"/>
      <c r="ES91" s="77"/>
      <c r="ET91" s="77"/>
      <c r="EU91" s="77"/>
      <c r="EV91" s="77"/>
      <c r="EW91" s="24"/>
      <c r="EX91" s="19"/>
      <c r="EY91" s="77"/>
      <c r="EZ91" s="77"/>
      <c r="FA91" s="77"/>
      <c r="FB91" s="77"/>
      <c r="FC91" s="77"/>
      <c r="FD91" s="77"/>
      <c r="FE91" s="77"/>
      <c r="FF91" s="77"/>
      <c r="FG91" s="77"/>
      <c r="FH91" s="77"/>
      <c r="FI91" s="77"/>
      <c r="FJ91" s="77"/>
      <c r="FK91" s="77"/>
      <c r="FL91" s="77"/>
      <c r="FM91" s="77"/>
      <c r="FN91" s="77"/>
      <c r="FO91" s="77"/>
      <c r="FP91" s="77"/>
      <c r="FQ91" s="77"/>
      <c r="FR91" s="24"/>
      <c r="FS91" s="24"/>
      <c r="FT91" s="24"/>
      <c r="FU91" s="77"/>
      <c r="FV91" s="77"/>
      <c r="FW91" s="77"/>
      <c r="FX91" s="77"/>
      <c r="FY91" s="77"/>
      <c r="FZ91" s="77"/>
      <c r="GA91" s="77"/>
      <c r="GB91" s="77"/>
      <c r="GC91" s="77"/>
      <c r="GD91" s="77"/>
      <c r="GE91" s="77"/>
      <c r="GF91" s="77"/>
      <c r="GG91" s="77"/>
      <c r="GH91" s="77"/>
      <c r="GI91" s="77"/>
      <c r="GJ91" s="77"/>
      <c r="GK91" s="77"/>
      <c r="GL91" s="77"/>
      <c r="GM91" s="77"/>
      <c r="GN91" s="24"/>
      <c r="GO91" s="24">
        <v>0.77256000000000002</v>
      </c>
      <c r="GP91" s="10">
        <f t="shared" si="222"/>
        <v>3.8628</v>
      </c>
      <c r="GQ91" s="10">
        <f t="shared" si="223"/>
        <v>4.6353600000000004</v>
      </c>
      <c r="GR91" s="10">
        <f t="shared" si="224"/>
        <v>9.2707200000000007</v>
      </c>
      <c r="GS91" s="10">
        <f t="shared" si="225"/>
        <v>29.357279999999999</v>
      </c>
      <c r="GT91" s="10">
        <f t="shared" si="226"/>
        <v>39.400559999999999</v>
      </c>
      <c r="GU91" s="10">
        <f t="shared" si="227"/>
        <v>84.209040000000002</v>
      </c>
      <c r="GV91" s="10">
        <f t="shared" si="228"/>
        <v>286.61975999999999</v>
      </c>
      <c r="GW91" s="10">
        <f t="shared" si="229"/>
        <v>183.86928</v>
      </c>
      <c r="GX91" s="10">
        <f t="shared" si="230"/>
        <v>179.23392000000001</v>
      </c>
      <c r="GY91" s="10">
        <f t="shared" si="231"/>
        <v>129.79008000000002</v>
      </c>
      <c r="GZ91" s="10">
        <f t="shared" si="232"/>
        <v>169.19064</v>
      </c>
      <c r="HA91" s="10">
        <f t="shared" si="233"/>
        <v>108.93096</v>
      </c>
      <c r="HB91" s="10">
        <f t="shared" si="234"/>
        <v>36.310320000000004</v>
      </c>
      <c r="HC91" s="10">
        <f t="shared" si="235"/>
        <v>30.9024</v>
      </c>
      <c r="HD91" s="10">
        <f t="shared" si="236"/>
        <v>31.674960000000002</v>
      </c>
      <c r="HE91" s="10">
        <f t="shared" si="237"/>
        <v>31.674960000000002</v>
      </c>
      <c r="HF91" s="10">
        <f t="shared" si="238"/>
        <v>11.5884</v>
      </c>
      <c r="HG91" s="10">
        <f t="shared" si="239"/>
        <v>-7.7256</v>
      </c>
      <c r="HH91" s="10">
        <f t="shared" si="240"/>
        <v>51.375240000000005</v>
      </c>
      <c r="HI91" s="19">
        <f t="shared" si="241"/>
        <v>1414.1710800000001</v>
      </c>
      <c r="HJ91" s="115"/>
      <c r="HK91" s="115"/>
      <c r="HL91" s="115"/>
      <c r="HM91" s="115"/>
      <c r="HN91" s="115"/>
      <c r="HO91" s="115"/>
      <c r="HP91" s="115"/>
      <c r="HQ91" s="115"/>
      <c r="HR91" s="115"/>
      <c r="HS91" s="115"/>
      <c r="HT91" s="115"/>
      <c r="HU91" s="115"/>
      <c r="HV91" s="115"/>
      <c r="HW91" s="115"/>
      <c r="HX91" s="115"/>
      <c r="HY91" s="115"/>
      <c r="HZ91" s="115"/>
      <c r="IA91" s="115"/>
      <c r="IB91" s="115"/>
      <c r="IC91" s="22">
        <f t="shared" si="162"/>
        <v>0.77256000000000002</v>
      </c>
      <c r="ID91" s="22"/>
      <c r="IE91" s="24">
        <f t="shared" si="242"/>
        <v>4.5160798061193373E-6</v>
      </c>
      <c r="IF91" s="24">
        <f t="shared" si="243"/>
        <v>1.2431103887370595E-4</v>
      </c>
    </row>
    <row r="92" spans="1:240" x14ac:dyDescent="0.25">
      <c r="A92" s="163">
        <v>90</v>
      </c>
      <c r="B92" s="49"/>
      <c r="C92" s="49" t="s">
        <v>185</v>
      </c>
      <c r="D92" s="49" t="s">
        <v>185</v>
      </c>
      <c r="E92" s="82">
        <v>264</v>
      </c>
      <c r="F92" s="52" t="s">
        <v>46</v>
      </c>
      <c r="G92" s="17">
        <v>0</v>
      </c>
      <c r="H92" s="12">
        <v>0</v>
      </c>
      <c r="I92" s="12">
        <v>2</v>
      </c>
      <c r="J92" s="12">
        <v>7</v>
      </c>
      <c r="K92" s="12">
        <v>10</v>
      </c>
      <c r="L92" s="12">
        <v>13</v>
      </c>
      <c r="M92" s="12">
        <v>18</v>
      </c>
      <c r="N92" s="12">
        <v>24</v>
      </c>
      <c r="O92" s="12">
        <v>16</v>
      </c>
      <c r="P92" s="11">
        <v>4</v>
      </c>
      <c r="Q92" s="11">
        <v>10</v>
      </c>
      <c r="R92" s="12">
        <v>9</v>
      </c>
      <c r="S92" s="11">
        <v>6</v>
      </c>
      <c r="T92" s="12"/>
      <c r="U92" s="12"/>
      <c r="V92" s="97">
        <v>14</v>
      </c>
      <c r="W92" s="97">
        <v>25</v>
      </c>
      <c r="X92" s="97">
        <v>28</v>
      </c>
      <c r="Y92" s="97">
        <v>23</v>
      </c>
      <c r="Z92" s="98">
        <v>15</v>
      </c>
      <c r="AA92" s="65"/>
      <c r="AB92" s="70">
        <f t="shared" si="163"/>
        <v>0</v>
      </c>
      <c r="AC92" s="12">
        <f t="shared" si="164"/>
        <v>2</v>
      </c>
      <c r="AD92" s="12">
        <f t="shared" si="165"/>
        <v>5</v>
      </c>
      <c r="AE92" s="12">
        <f t="shared" si="166"/>
        <v>3</v>
      </c>
      <c r="AF92" s="12">
        <f t="shared" si="167"/>
        <v>3</v>
      </c>
      <c r="AG92" s="12">
        <f t="shared" si="168"/>
        <v>5</v>
      </c>
      <c r="AH92" s="12">
        <f t="shared" si="169"/>
        <v>6</v>
      </c>
      <c r="AI92" s="12">
        <f t="shared" si="170"/>
        <v>-8</v>
      </c>
      <c r="AJ92" s="12">
        <f t="shared" si="171"/>
        <v>-12</v>
      </c>
      <c r="AK92" s="12">
        <f t="shared" si="172"/>
        <v>6</v>
      </c>
      <c r="AL92" s="12">
        <f t="shared" si="173"/>
        <v>-1</v>
      </c>
      <c r="AM92" s="12">
        <f t="shared" si="174"/>
        <v>-3</v>
      </c>
      <c r="AN92" s="12">
        <f t="shared" si="175"/>
        <v>-6</v>
      </c>
      <c r="AO92" s="12">
        <f t="shared" si="176"/>
        <v>0</v>
      </c>
      <c r="AP92" s="12">
        <f t="shared" si="177"/>
        <v>14</v>
      </c>
      <c r="AQ92" s="12">
        <f t="shared" si="178"/>
        <v>11</v>
      </c>
      <c r="AR92" s="12">
        <f t="shared" si="179"/>
        <v>3</v>
      </c>
      <c r="AS92" s="12">
        <f t="shared" si="180"/>
        <v>-5</v>
      </c>
      <c r="AT92" s="12">
        <f t="shared" si="181"/>
        <v>-8</v>
      </c>
      <c r="AU92" s="79">
        <f t="shared" si="182"/>
        <v>15</v>
      </c>
      <c r="AV92" s="63"/>
      <c r="AW92" s="17">
        <v>0</v>
      </c>
      <c r="AX92" s="12">
        <v>0</v>
      </c>
      <c r="AY92" s="12">
        <v>0</v>
      </c>
      <c r="AZ92" s="12">
        <v>0</v>
      </c>
      <c r="BA92" s="12">
        <v>0</v>
      </c>
      <c r="BB92" s="12">
        <v>0</v>
      </c>
      <c r="BC92" s="12">
        <v>0</v>
      </c>
      <c r="BD92" s="12">
        <v>0</v>
      </c>
      <c r="BE92" s="12">
        <v>1</v>
      </c>
      <c r="BF92" s="11">
        <v>0</v>
      </c>
      <c r="BG92" s="11">
        <v>0</v>
      </c>
      <c r="BH92" s="11">
        <v>1</v>
      </c>
      <c r="BI92" s="11">
        <v>1</v>
      </c>
      <c r="BJ92" s="11">
        <v>0</v>
      </c>
      <c r="BK92" s="11">
        <v>0</v>
      </c>
      <c r="BL92" s="11">
        <v>0</v>
      </c>
      <c r="BM92" s="11"/>
      <c r="BN92" s="11"/>
      <c r="BO92" s="8"/>
      <c r="BP92" s="19">
        <f t="shared" si="183"/>
        <v>3</v>
      </c>
      <c r="BQ92" s="27"/>
      <c r="BR92" s="5">
        <f t="shared" si="184"/>
        <v>0</v>
      </c>
      <c r="BS92" s="5">
        <f t="shared" si="185"/>
        <v>2</v>
      </c>
      <c r="BT92" s="5">
        <f t="shared" si="186"/>
        <v>5</v>
      </c>
      <c r="BU92" s="5">
        <f t="shared" si="187"/>
        <v>3</v>
      </c>
      <c r="BV92" s="5">
        <f t="shared" si="188"/>
        <v>3</v>
      </c>
      <c r="BW92" s="5">
        <f t="shared" si="189"/>
        <v>5</v>
      </c>
      <c r="BX92" s="5">
        <f t="shared" si="190"/>
        <v>6</v>
      </c>
      <c r="BY92" s="5">
        <f t="shared" si="191"/>
        <v>-8</v>
      </c>
      <c r="BZ92" s="5">
        <f t="shared" si="192"/>
        <v>-11</v>
      </c>
      <c r="CA92" s="5">
        <f t="shared" si="193"/>
        <v>6</v>
      </c>
      <c r="CB92" s="5">
        <f t="shared" si="194"/>
        <v>-1</v>
      </c>
      <c r="CC92" s="5">
        <f t="shared" si="195"/>
        <v>-2</v>
      </c>
      <c r="CD92" s="5">
        <f t="shared" si="196"/>
        <v>-5</v>
      </c>
      <c r="CE92" s="5">
        <f t="shared" si="197"/>
        <v>0</v>
      </c>
      <c r="CF92" s="5">
        <f t="shared" si="198"/>
        <v>14</v>
      </c>
      <c r="CG92" s="5">
        <f t="shared" si="199"/>
        <v>11</v>
      </c>
      <c r="CH92" s="5">
        <f t="shared" si="200"/>
        <v>3</v>
      </c>
      <c r="CI92" s="5">
        <f t="shared" si="201"/>
        <v>-5</v>
      </c>
      <c r="CJ92" s="5">
        <f t="shared" si="202"/>
        <v>-8</v>
      </c>
      <c r="CK92" s="19">
        <f t="shared" si="203"/>
        <v>18</v>
      </c>
      <c r="CL92" s="19"/>
      <c r="CM92" s="5"/>
      <c r="CN92" s="5">
        <f t="shared" si="204"/>
        <v>2</v>
      </c>
      <c r="CO92" s="5">
        <f t="shared" si="205"/>
        <v>3</v>
      </c>
      <c r="CP92" s="5">
        <f t="shared" si="206"/>
        <v>-2</v>
      </c>
      <c r="CQ92" s="5">
        <f t="shared" si="207"/>
        <v>0</v>
      </c>
      <c r="CR92" s="5">
        <f t="shared" si="208"/>
        <v>2</v>
      </c>
      <c r="CS92" s="5">
        <f t="shared" si="209"/>
        <v>1</v>
      </c>
      <c r="CT92" s="5">
        <f t="shared" si="210"/>
        <v>-14</v>
      </c>
      <c r="CU92" s="5">
        <f t="shared" si="211"/>
        <v>-3</v>
      </c>
      <c r="CV92" s="5">
        <f t="shared" si="212"/>
        <v>17</v>
      </c>
      <c r="CW92" s="5">
        <f t="shared" si="213"/>
        <v>-7</v>
      </c>
      <c r="CX92" s="5">
        <f t="shared" si="214"/>
        <v>-1</v>
      </c>
      <c r="CY92" s="5">
        <f t="shared" si="215"/>
        <v>-3</v>
      </c>
      <c r="CZ92" s="5">
        <f t="shared" si="216"/>
        <v>5</v>
      </c>
      <c r="DA92" s="5">
        <f t="shared" si="217"/>
        <v>14</v>
      </c>
      <c r="DB92" s="5">
        <f t="shared" si="218"/>
        <v>-3</v>
      </c>
      <c r="DC92" s="5">
        <f t="shared" si="219"/>
        <v>-8</v>
      </c>
      <c r="DD92" s="5">
        <f t="shared" si="220"/>
        <v>-8</v>
      </c>
      <c r="DE92" s="5">
        <f t="shared" si="221"/>
        <v>-3</v>
      </c>
      <c r="DF92" s="19"/>
      <c r="DG92" s="19"/>
      <c r="DH92" s="19"/>
      <c r="DI92" s="77"/>
      <c r="DJ92" s="121" t="e">
        <v>#DIV/0!</v>
      </c>
      <c r="DK92" s="121">
        <v>1.5</v>
      </c>
      <c r="DL92" s="121">
        <v>-0.4</v>
      </c>
      <c r="DM92" s="121">
        <v>0</v>
      </c>
      <c r="DN92" s="121">
        <v>0.66666666666666663</v>
      </c>
      <c r="DO92" s="121">
        <v>0.2</v>
      </c>
      <c r="DP92" s="121">
        <v>-2.3333333333333335</v>
      </c>
      <c r="DQ92" s="121">
        <v>0.375</v>
      </c>
      <c r="DR92" s="121">
        <v>-1.5454545454545454</v>
      </c>
      <c r="DS92" s="121">
        <v>-1.1666666666666667</v>
      </c>
      <c r="DT92" s="121">
        <v>1</v>
      </c>
      <c r="DU92" s="121">
        <v>1.5</v>
      </c>
      <c r="DV92" s="121">
        <v>-1</v>
      </c>
      <c r="DW92" s="121" t="e">
        <v>#DIV/0!</v>
      </c>
      <c r="DX92" s="121">
        <v>-0.21428571428571427</v>
      </c>
      <c r="DY92" s="121">
        <v>-0.72727272727272729</v>
      </c>
      <c r="DZ92" s="121">
        <v>-2.6666666666666665</v>
      </c>
      <c r="EA92" s="121"/>
      <c r="EB92" s="24"/>
      <c r="EC92" s="65"/>
      <c r="ED92" s="77"/>
      <c r="EE92" s="77"/>
      <c r="EF92" s="77"/>
      <c r="EG92" s="77"/>
      <c r="EH92" s="77"/>
      <c r="EI92" s="77"/>
      <c r="EJ92" s="77"/>
      <c r="EK92" s="77"/>
      <c r="EL92" s="77"/>
      <c r="EM92" s="77"/>
      <c r="EN92" s="77"/>
      <c r="EO92" s="77"/>
      <c r="EP92" s="77"/>
      <c r="EQ92" s="77"/>
      <c r="ER92" s="77"/>
      <c r="ES92" s="77"/>
      <c r="ET92" s="77"/>
      <c r="EU92" s="77"/>
      <c r="EV92" s="77"/>
      <c r="EW92" s="24"/>
      <c r="EX92" s="27"/>
      <c r="EY92" s="77"/>
      <c r="EZ92" s="77"/>
      <c r="FA92" s="77"/>
      <c r="FB92" s="77"/>
      <c r="FC92" s="77"/>
      <c r="FD92" s="77"/>
      <c r="FE92" s="77"/>
      <c r="FF92" s="77"/>
      <c r="FG92" s="77"/>
      <c r="FH92" s="77"/>
      <c r="FI92" s="77"/>
      <c r="FJ92" s="77"/>
      <c r="FK92" s="77"/>
      <c r="FL92" s="77"/>
      <c r="FM92" s="77"/>
      <c r="FN92" s="77"/>
      <c r="FO92" s="77"/>
      <c r="FP92" s="77"/>
      <c r="FQ92" s="77"/>
      <c r="FR92" s="24"/>
      <c r="FS92" s="24"/>
      <c r="FT92" s="24"/>
      <c r="FU92" s="77"/>
      <c r="FV92" s="77"/>
      <c r="FW92" s="77"/>
      <c r="FX92" s="77"/>
      <c r="FY92" s="77"/>
      <c r="FZ92" s="77"/>
      <c r="GA92" s="77"/>
      <c r="GB92" s="77"/>
      <c r="GC92" s="77"/>
      <c r="GD92" s="77"/>
      <c r="GE92" s="77"/>
      <c r="GF92" s="77"/>
      <c r="GG92" s="77"/>
      <c r="GH92" s="77"/>
      <c r="GI92" s="77"/>
      <c r="GJ92" s="77"/>
      <c r="GK92" s="77"/>
      <c r="GL92" s="77"/>
      <c r="GM92" s="77"/>
      <c r="GN92" s="24"/>
      <c r="GO92" s="24">
        <v>0.75168000000000013</v>
      </c>
      <c r="GP92" s="10">
        <f t="shared" si="222"/>
        <v>0</v>
      </c>
      <c r="GQ92" s="10">
        <f t="shared" si="223"/>
        <v>1.5033600000000003</v>
      </c>
      <c r="GR92" s="10">
        <f t="shared" si="224"/>
        <v>3.7584000000000009</v>
      </c>
      <c r="GS92" s="10">
        <f t="shared" si="225"/>
        <v>2.2550400000000002</v>
      </c>
      <c r="GT92" s="10">
        <f t="shared" si="226"/>
        <v>2.2550400000000002</v>
      </c>
      <c r="GU92" s="10">
        <f t="shared" si="227"/>
        <v>3.7584000000000009</v>
      </c>
      <c r="GV92" s="10">
        <f t="shared" si="228"/>
        <v>4.5100800000000003</v>
      </c>
      <c r="GW92" s="10">
        <f t="shared" si="229"/>
        <v>-6.013440000000001</v>
      </c>
      <c r="GX92" s="10">
        <f t="shared" si="230"/>
        <v>-8.2684800000000021</v>
      </c>
      <c r="GY92" s="10">
        <f t="shared" si="231"/>
        <v>4.5100800000000003</v>
      </c>
      <c r="GZ92" s="10">
        <f t="shared" si="232"/>
        <v>-0.75168000000000013</v>
      </c>
      <c r="HA92" s="10">
        <f t="shared" si="233"/>
        <v>-1.5033600000000003</v>
      </c>
      <c r="HB92" s="10">
        <f t="shared" si="234"/>
        <v>-3.7584000000000009</v>
      </c>
      <c r="HC92" s="10">
        <f t="shared" si="235"/>
        <v>0</v>
      </c>
      <c r="HD92" s="10">
        <f t="shared" si="236"/>
        <v>10.523520000000001</v>
      </c>
      <c r="HE92" s="10">
        <f t="shared" si="237"/>
        <v>8.2684800000000021</v>
      </c>
      <c r="HF92" s="10">
        <f t="shared" si="238"/>
        <v>2.2550400000000002</v>
      </c>
      <c r="HG92" s="10">
        <f t="shared" si="239"/>
        <v>-3.7584000000000009</v>
      </c>
      <c r="HH92" s="10">
        <f t="shared" si="240"/>
        <v>-6.013440000000001</v>
      </c>
      <c r="HI92" s="19">
        <f t="shared" si="241"/>
        <v>13.530240000000003</v>
      </c>
      <c r="HJ92" s="115"/>
      <c r="HK92" s="115"/>
      <c r="HL92" s="115"/>
      <c r="HM92" s="115"/>
      <c r="HN92" s="115"/>
      <c r="HO92" s="115"/>
      <c r="HP92" s="115"/>
      <c r="HQ92" s="115"/>
      <c r="HR92" s="115"/>
      <c r="HS92" s="115"/>
      <c r="HT92" s="115"/>
      <c r="HU92" s="115"/>
      <c r="HV92" s="115"/>
      <c r="HW92" s="115"/>
      <c r="HX92" s="115"/>
      <c r="HY92" s="115"/>
      <c r="HZ92" s="115"/>
      <c r="IA92" s="115"/>
      <c r="IB92" s="115"/>
      <c r="IC92" s="22">
        <f t="shared" si="162"/>
        <v>0.75168000000000013</v>
      </c>
      <c r="ID92" s="22"/>
      <c r="IE92" s="24">
        <f t="shared" si="242"/>
        <v>-5.2860434227285884E-7</v>
      </c>
      <c r="IF92" s="24">
        <f t="shared" si="243"/>
        <v>1.1893597701139325E-6</v>
      </c>
    </row>
    <row r="93" spans="1:240" x14ac:dyDescent="0.25">
      <c r="A93" s="163">
        <v>91</v>
      </c>
      <c r="B93" s="49"/>
      <c r="C93" s="43" t="s">
        <v>283</v>
      </c>
      <c r="D93" s="49" t="s">
        <v>183</v>
      </c>
      <c r="E93" s="82">
        <v>153</v>
      </c>
      <c r="F93" s="52" t="s">
        <v>118</v>
      </c>
      <c r="G93" s="17"/>
      <c r="H93" s="12"/>
      <c r="I93" s="12"/>
      <c r="J93" s="12"/>
      <c r="K93" s="12"/>
      <c r="L93" s="12"/>
      <c r="M93" s="12"/>
      <c r="N93" s="12"/>
      <c r="O93" s="12"/>
      <c r="P93" s="12"/>
      <c r="Q93" s="12">
        <v>682</v>
      </c>
      <c r="R93" s="12">
        <v>1654</v>
      </c>
      <c r="S93" s="12">
        <v>3845</v>
      </c>
      <c r="T93" s="11">
        <v>4849</v>
      </c>
      <c r="U93" s="11">
        <v>4595</v>
      </c>
      <c r="V93" s="98">
        <v>4448</v>
      </c>
      <c r="W93" s="98">
        <v>4553</v>
      </c>
      <c r="X93" s="98">
        <v>4609</v>
      </c>
      <c r="Y93" s="98">
        <v>4533</v>
      </c>
      <c r="Z93" s="98">
        <v>4555</v>
      </c>
      <c r="AA93" s="65"/>
      <c r="AB93" s="70">
        <f t="shared" si="163"/>
        <v>0</v>
      </c>
      <c r="AC93" s="12">
        <f t="shared" si="164"/>
        <v>0</v>
      </c>
      <c r="AD93" s="12">
        <f t="shared" si="165"/>
        <v>0</v>
      </c>
      <c r="AE93" s="12">
        <f t="shared" si="166"/>
        <v>0</v>
      </c>
      <c r="AF93" s="12">
        <f t="shared" si="167"/>
        <v>0</v>
      </c>
      <c r="AG93" s="12">
        <f t="shared" si="168"/>
        <v>0</v>
      </c>
      <c r="AH93" s="12">
        <f t="shared" si="169"/>
        <v>0</v>
      </c>
      <c r="AI93" s="12">
        <f t="shared" si="170"/>
        <v>0</v>
      </c>
      <c r="AJ93" s="12">
        <f t="shared" si="171"/>
        <v>0</v>
      </c>
      <c r="AK93" s="12">
        <f t="shared" si="172"/>
        <v>682</v>
      </c>
      <c r="AL93" s="12">
        <f t="shared" si="173"/>
        <v>972</v>
      </c>
      <c r="AM93" s="12">
        <f t="shared" si="174"/>
        <v>2191</v>
      </c>
      <c r="AN93" s="12">
        <f t="shared" si="175"/>
        <v>1004</v>
      </c>
      <c r="AO93" s="12">
        <f t="shared" si="176"/>
        <v>-254</v>
      </c>
      <c r="AP93" s="12">
        <f t="shared" si="177"/>
        <v>-147</v>
      </c>
      <c r="AQ93" s="12">
        <f t="shared" si="178"/>
        <v>105</v>
      </c>
      <c r="AR93" s="12">
        <f t="shared" si="179"/>
        <v>56</v>
      </c>
      <c r="AS93" s="12">
        <f t="shared" si="180"/>
        <v>-76</v>
      </c>
      <c r="AT93" s="12">
        <f t="shared" si="181"/>
        <v>22</v>
      </c>
      <c r="AU93" s="79">
        <f t="shared" si="182"/>
        <v>4555</v>
      </c>
      <c r="AV93" s="63"/>
      <c r="AW93" s="17"/>
      <c r="AX93" s="12"/>
      <c r="AY93" s="12"/>
      <c r="AZ93" s="12"/>
      <c r="BA93" s="12"/>
      <c r="BB93" s="12"/>
      <c r="BC93" s="12"/>
      <c r="BD93" s="12"/>
      <c r="BE93" s="12">
        <v>0</v>
      </c>
      <c r="BF93" s="12">
        <v>10</v>
      </c>
      <c r="BG93" s="12">
        <v>49</v>
      </c>
      <c r="BH93" s="12">
        <v>157</v>
      </c>
      <c r="BI93" s="12">
        <v>185</v>
      </c>
      <c r="BJ93" s="12">
        <v>321</v>
      </c>
      <c r="BK93" s="12">
        <v>399</v>
      </c>
      <c r="BL93" s="12">
        <v>242</v>
      </c>
      <c r="BM93" s="12">
        <v>425</v>
      </c>
      <c r="BN93" s="12">
        <v>526</v>
      </c>
      <c r="BO93" s="12">
        <v>403</v>
      </c>
      <c r="BP93" s="19">
        <f t="shared" si="183"/>
        <v>2717</v>
      </c>
      <c r="BQ93" s="27"/>
      <c r="BR93" s="5">
        <f t="shared" si="184"/>
        <v>0</v>
      </c>
      <c r="BS93" s="5">
        <f t="shared" si="185"/>
        <v>0</v>
      </c>
      <c r="BT93" s="5">
        <f t="shared" si="186"/>
        <v>0</v>
      </c>
      <c r="BU93" s="5">
        <f t="shared" si="187"/>
        <v>0</v>
      </c>
      <c r="BV93" s="5">
        <f t="shared" si="188"/>
        <v>0</v>
      </c>
      <c r="BW93" s="5">
        <f t="shared" si="189"/>
        <v>0</v>
      </c>
      <c r="BX93" s="5">
        <f t="shared" si="190"/>
        <v>0</v>
      </c>
      <c r="BY93" s="5">
        <f t="shared" si="191"/>
        <v>0</v>
      </c>
      <c r="BZ93" s="5">
        <f t="shared" si="192"/>
        <v>0</v>
      </c>
      <c r="CA93" s="5">
        <f t="shared" si="193"/>
        <v>692</v>
      </c>
      <c r="CB93" s="5">
        <f t="shared" si="194"/>
        <v>1021</v>
      </c>
      <c r="CC93" s="5">
        <f t="shared" si="195"/>
        <v>2348</v>
      </c>
      <c r="CD93" s="5">
        <f t="shared" si="196"/>
        <v>1189</v>
      </c>
      <c r="CE93" s="5">
        <f t="shared" si="197"/>
        <v>67</v>
      </c>
      <c r="CF93" s="5">
        <f t="shared" si="198"/>
        <v>252</v>
      </c>
      <c r="CG93" s="5">
        <f t="shared" si="199"/>
        <v>347</v>
      </c>
      <c r="CH93" s="5">
        <f t="shared" si="200"/>
        <v>481</v>
      </c>
      <c r="CI93" s="5">
        <f t="shared" si="201"/>
        <v>450</v>
      </c>
      <c r="CJ93" s="5">
        <f t="shared" si="202"/>
        <v>425</v>
      </c>
      <c r="CK93" s="19">
        <f t="shared" si="203"/>
        <v>7272</v>
      </c>
      <c r="CL93" s="19"/>
      <c r="CM93" s="5"/>
      <c r="CN93" s="5">
        <f t="shared" si="204"/>
        <v>0</v>
      </c>
      <c r="CO93" s="5">
        <f t="shared" si="205"/>
        <v>0</v>
      </c>
      <c r="CP93" s="5">
        <f t="shared" si="206"/>
        <v>0</v>
      </c>
      <c r="CQ93" s="5">
        <f t="shared" si="207"/>
        <v>0</v>
      </c>
      <c r="CR93" s="5">
        <f t="shared" si="208"/>
        <v>0</v>
      </c>
      <c r="CS93" s="5">
        <f t="shared" si="209"/>
        <v>0</v>
      </c>
      <c r="CT93" s="5">
        <f t="shared" si="210"/>
        <v>0</v>
      </c>
      <c r="CU93" s="5">
        <f t="shared" si="211"/>
        <v>0</v>
      </c>
      <c r="CV93" s="5">
        <f t="shared" si="212"/>
        <v>692</v>
      </c>
      <c r="CW93" s="5">
        <f t="shared" si="213"/>
        <v>329</v>
      </c>
      <c r="CX93" s="5">
        <f t="shared" si="214"/>
        <v>1327</v>
      </c>
      <c r="CY93" s="5">
        <f t="shared" si="215"/>
        <v>-1159</v>
      </c>
      <c r="CZ93" s="5">
        <f t="shared" si="216"/>
        <v>-1122</v>
      </c>
      <c r="DA93" s="5">
        <f t="shared" si="217"/>
        <v>185</v>
      </c>
      <c r="DB93" s="5">
        <f t="shared" si="218"/>
        <v>95</v>
      </c>
      <c r="DC93" s="5">
        <f t="shared" si="219"/>
        <v>134</v>
      </c>
      <c r="DD93" s="5">
        <f t="shared" si="220"/>
        <v>-31</v>
      </c>
      <c r="DE93" s="5">
        <f t="shared" si="221"/>
        <v>-25</v>
      </c>
      <c r="DF93" s="19"/>
      <c r="DG93" s="19"/>
      <c r="DH93" s="19"/>
      <c r="DI93" s="77"/>
      <c r="DJ93" s="121" t="e">
        <v>#DIV/0!</v>
      </c>
      <c r="DK93" s="121" t="e">
        <v>#DIV/0!</v>
      </c>
      <c r="DL93" s="121" t="e">
        <v>#DIV/0!</v>
      </c>
      <c r="DM93" s="121" t="e">
        <v>#DIV/0!</v>
      </c>
      <c r="DN93" s="121" t="e">
        <v>#DIV/0!</v>
      </c>
      <c r="DO93" s="121" t="e">
        <v>#DIV/0!</v>
      </c>
      <c r="DP93" s="121" t="e">
        <v>#DIV/0!</v>
      </c>
      <c r="DQ93" s="121" t="e">
        <v>#DIV/0!</v>
      </c>
      <c r="DR93" s="121" t="e">
        <v>#DIV/0!</v>
      </c>
      <c r="DS93" s="121">
        <v>0.47543352601156069</v>
      </c>
      <c r="DT93" s="121">
        <v>1.2997061704211557</v>
      </c>
      <c r="DU93" s="121">
        <v>-0.49361158432708691</v>
      </c>
      <c r="DV93" s="121">
        <v>-0.94365012615643395</v>
      </c>
      <c r="DW93" s="121">
        <v>2.7611940298507465</v>
      </c>
      <c r="DX93" s="121">
        <v>0.37698412698412698</v>
      </c>
      <c r="DY93" s="121">
        <v>0.3861671469740634</v>
      </c>
      <c r="DZ93" s="121">
        <v>-6.4449064449064453E-2</v>
      </c>
      <c r="EA93" s="121"/>
      <c r="EB93" s="24"/>
      <c r="EC93" s="65"/>
      <c r="ED93" s="77"/>
      <c r="EE93" s="77"/>
      <c r="EF93" s="77"/>
      <c r="EG93" s="77"/>
      <c r="EH93" s="77"/>
      <c r="EI93" s="77"/>
      <c r="EJ93" s="77"/>
      <c r="EK93" s="77"/>
      <c r="EL93" s="77"/>
      <c r="EM93" s="77"/>
      <c r="EN93" s="77"/>
      <c r="EO93" s="77"/>
      <c r="EP93" s="77"/>
      <c r="EQ93" s="77"/>
      <c r="ER93" s="77"/>
      <c r="ES93" s="77"/>
      <c r="ET93" s="77"/>
      <c r="EU93" s="77"/>
      <c r="EV93" s="77"/>
      <c r="EW93" s="24"/>
      <c r="EX93" s="27"/>
      <c r="EY93" s="77"/>
      <c r="EZ93" s="77"/>
      <c r="FA93" s="77"/>
      <c r="FB93" s="77"/>
      <c r="FC93" s="77"/>
      <c r="FD93" s="77"/>
      <c r="FE93" s="77"/>
      <c r="FF93" s="77"/>
      <c r="FG93" s="77"/>
      <c r="FH93" s="77"/>
      <c r="FI93" s="77"/>
      <c r="FJ93" s="77"/>
      <c r="FK93" s="77"/>
      <c r="FL93" s="77"/>
      <c r="FM93" s="77"/>
      <c r="FN93" s="77"/>
      <c r="FO93" s="77"/>
      <c r="FP93" s="77"/>
      <c r="FQ93" s="77"/>
      <c r="FR93" s="24"/>
      <c r="FS93" s="24"/>
      <c r="FT93" s="24"/>
      <c r="FU93" s="77"/>
      <c r="FV93" s="77"/>
      <c r="FW93" s="77"/>
      <c r="FX93" s="77"/>
      <c r="FY93" s="77"/>
      <c r="FZ93" s="77"/>
      <c r="GA93" s="77"/>
      <c r="GB93" s="77"/>
      <c r="GC93" s="77"/>
      <c r="GD93" s="77"/>
      <c r="GE93" s="77"/>
      <c r="GF93" s="77"/>
      <c r="GG93" s="77"/>
      <c r="GH93" s="77"/>
      <c r="GI93" s="77"/>
      <c r="GJ93" s="77"/>
      <c r="GK93" s="77"/>
      <c r="GL93" s="77"/>
      <c r="GM93" s="77"/>
      <c r="GN93" s="24"/>
      <c r="GO93" s="24">
        <v>0.79779</v>
      </c>
      <c r="GP93" s="10">
        <f t="shared" si="222"/>
        <v>0</v>
      </c>
      <c r="GQ93" s="10">
        <f t="shared" si="223"/>
        <v>0</v>
      </c>
      <c r="GR93" s="10">
        <f t="shared" si="224"/>
        <v>0</v>
      </c>
      <c r="GS93" s="10">
        <f t="shared" si="225"/>
        <v>0</v>
      </c>
      <c r="GT93" s="10">
        <f t="shared" si="226"/>
        <v>0</v>
      </c>
      <c r="GU93" s="10">
        <f t="shared" si="227"/>
        <v>0</v>
      </c>
      <c r="GV93" s="10">
        <f t="shared" si="228"/>
        <v>0</v>
      </c>
      <c r="GW93" s="10">
        <f t="shared" si="229"/>
        <v>0</v>
      </c>
      <c r="GX93" s="10">
        <f t="shared" si="230"/>
        <v>0</v>
      </c>
      <c r="GY93" s="10">
        <f t="shared" si="231"/>
        <v>552.07068000000004</v>
      </c>
      <c r="GZ93" s="10">
        <f t="shared" si="232"/>
        <v>814.54358999999999</v>
      </c>
      <c r="HA93" s="10">
        <f t="shared" si="233"/>
        <v>1873.21092</v>
      </c>
      <c r="HB93" s="10">
        <f t="shared" si="234"/>
        <v>948.57231000000002</v>
      </c>
      <c r="HC93" s="10">
        <f t="shared" si="235"/>
        <v>53.451929999999997</v>
      </c>
      <c r="HD93" s="10">
        <f t="shared" si="236"/>
        <v>201.04308</v>
      </c>
      <c r="HE93" s="10">
        <f t="shared" si="237"/>
        <v>276.83312999999998</v>
      </c>
      <c r="HF93" s="10">
        <f t="shared" si="238"/>
        <v>383.73698999999999</v>
      </c>
      <c r="HG93" s="10">
        <f t="shared" si="239"/>
        <v>359.00549999999998</v>
      </c>
      <c r="HH93" s="10">
        <f t="shared" si="240"/>
        <v>339.06074999999998</v>
      </c>
      <c r="HI93" s="19">
        <f t="shared" si="241"/>
        <v>5801.5288799999998</v>
      </c>
      <c r="HJ93" s="115"/>
      <c r="HK93" s="115"/>
      <c r="HL93" s="115"/>
      <c r="HM93" s="115"/>
      <c r="HN93" s="115"/>
      <c r="HO93" s="115"/>
      <c r="HP93" s="115"/>
      <c r="HQ93" s="115"/>
      <c r="HR93" s="115"/>
      <c r="HS93" s="115"/>
      <c r="HT93" s="115"/>
      <c r="HU93" s="115"/>
      <c r="HV93" s="115"/>
      <c r="HW93" s="115"/>
      <c r="HX93" s="115"/>
      <c r="HY93" s="115"/>
      <c r="HZ93" s="115"/>
      <c r="IA93" s="115"/>
      <c r="IB93" s="115"/>
      <c r="IC93" s="22">
        <f t="shared" si="162"/>
        <v>0.79779</v>
      </c>
      <c r="ID93" s="22"/>
      <c r="IE93" s="24">
        <f t="shared" si="242"/>
        <v>2.9804734851315084E-5</v>
      </c>
      <c r="IF93" s="24">
        <f t="shared" si="243"/>
        <v>5.0997654550297242E-4</v>
      </c>
    </row>
    <row r="94" spans="1:240" x14ac:dyDescent="0.25">
      <c r="A94" s="163">
        <v>92</v>
      </c>
      <c r="B94" s="49"/>
      <c r="C94" s="43" t="s">
        <v>283</v>
      </c>
      <c r="D94" s="49" t="s">
        <v>183</v>
      </c>
      <c r="E94" s="82">
        <v>146</v>
      </c>
      <c r="F94" s="52" t="s">
        <v>27</v>
      </c>
      <c r="G94" s="17">
        <v>787</v>
      </c>
      <c r="H94" s="12">
        <v>778</v>
      </c>
      <c r="I94" s="12">
        <v>683</v>
      </c>
      <c r="J94" s="12">
        <v>667</v>
      </c>
      <c r="K94" s="12">
        <v>667</v>
      </c>
      <c r="L94" s="12">
        <v>669</v>
      </c>
      <c r="M94" s="12">
        <v>696</v>
      </c>
      <c r="N94" s="12">
        <v>726</v>
      </c>
      <c r="O94" s="12">
        <v>724</v>
      </c>
      <c r="P94" s="11">
        <v>765</v>
      </c>
      <c r="Q94" s="11">
        <v>797</v>
      </c>
      <c r="R94" s="12">
        <v>808</v>
      </c>
      <c r="S94" s="11">
        <v>883</v>
      </c>
      <c r="T94" s="12">
        <v>952</v>
      </c>
      <c r="U94" s="12">
        <v>1026</v>
      </c>
      <c r="V94" s="97">
        <v>1209</v>
      </c>
      <c r="W94" s="97">
        <v>1491</v>
      </c>
      <c r="X94" s="97">
        <v>1772</v>
      </c>
      <c r="Y94" s="97">
        <v>2040</v>
      </c>
      <c r="Z94" s="98">
        <v>2284</v>
      </c>
      <c r="AA94" s="63"/>
      <c r="AB94" s="72">
        <f t="shared" si="163"/>
        <v>-9</v>
      </c>
      <c r="AC94" s="11">
        <f t="shared" si="164"/>
        <v>-95</v>
      </c>
      <c r="AD94" s="11">
        <f t="shared" si="165"/>
        <v>-16</v>
      </c>
      <c r="AE94" s="11">
        <f t="shared" si="166"/>
        <v>0</v>
      </c>
      <c r="AF94" s="11">
        <f t="shared" si="167"/>
        <v>2</v>
      </c>
      <c r="AG94" s="11">
        <f t="shared" si="168"/>
        <v>27</v>
      </c>
      <c r="AH94" s="11">
        <f t="shared" si="169"/>
        <v>30</v>
      </c>
      <c r="AI94" s="11">
        <f t="shared" si="170"/>
        <v>-2</v>
      </c>
      <c r="AJ94" s="11">
        <f t="shared" si="171"/>
        <v>41</v>
      </c>
      <c r="AK94" s="11">
        <f t="shared" si="172"/>
        <v>32</v>
      </c>
      <c r="AL94" s="11">
        <f t="shared" si="173"/>
        <v>11</v>
      </c>
      <c r="AM94" s="11">
        <f t="shared" si="174"/>
        <v>75</v>
      </c>
      <c r="AN94" s="11">
        <f t="shared" si="175"/>
        <v>69</v>
      </c>
      <c r="AO94" s="11">
        <f t="shared" si="176"/>
        <v>74</v>
      </c>
      <c r="AP94" s="11">
        <f t="shared" si="177"/>
        <v>183</v>
      </c>
      <c r="AQ94" s="11">
        <f t="shared" si="178"/>
        <v>282</v>
      </c>
      <c r="AR94" s="11">
        <f t="shared" si="179"/>
        <v>281</v>
      </c>
      <c r="AS94" s="11">
        <f t="shared" si="180"/>
        <v>268</v>
      </c>
      <c r="AT94" s="11">
        <f t="shared" si="181"/>
        <v>244</v>
      </c>
      <c r="AU94" s="78">
        <f t="shared" si="182"/>
        <v>1497</v>
      </c>
      <c r="AV94" s="65"/>
      <c r="AW94" s="17">
        <v>76</v>
      </c>
      <c r="AX94" s="12">
        <v>137</v>
      </c>
      <c r="AY94" s="12">
        <v>118</v>
      </c>
      <c r="AZ94" s="12">
        <v>92</v>
      </c>
      <c r="BA94" s="12">
        <v>48</v>
      </c>
      <c r="BB94" s="12">
        <v>45</v>
      </c>
      <c r="BC94" s="12">
        <v>49</v>
      </c>
      <c r="BD94" s="12">
        <v>62</v>
      </c>
      <c r="BE94" s="12">
        <v>42</v>
      </c>
      <c r="BF94" s="11">
        <v>59</v>
      </c>
      <c r="BG94" s="11">
        <v>52</v>
      </c>
      <c r="BH94" s="11">
        <v>47</v>
      </c>
      <c r="BI94" s="11">
        <v>36</v>
      </c>
      <c r="BJ94" s="11">
        <v>54</v>
      </c>
      <c r="BK94" s="11">
        <v>22</v>
      </c>
      <c r="BL94" s="11">
        <v>20</v>
      </c>
      <c r="BM94" s="12">
        <v>18</v>
      </c>
      <c r="BN94" s="12">
        <v>17</v>
      </c>
      <c r="BO94" s="23">
        <v>17.5</v>
      </c>
      <c r="BP94" s="27">
        <f t="shared" si="183"/>
        <v>1011.5</v>
      </c>
      <c r="BQ94" s="27"/>
      <c r="BR94" s="5">
        <f t="shared" si="184"/>
        <v>67</v>
      </c>
      <c r="BS94" s="5">
        <f t="shared" si="185"/>
        <v>42</v>
      </c>
      <c r="BT94" s="5">
        <f t="shared" si="186"/>
        <v>102</v>
      </c>
      <c r="BU94" s="5">
        <f t="shared" si="187"/>
        <v>92</v>
      </c>
      <c r="BV94" s="5">
        <f t="shared" si="188"/>
        <v>50</v>
      </c>
      <c r="BW94" s="5">
        <f t="shared" si="189"/>
        <v>72</v>
      </c>
      <c r="BX94" s="5">
        <f t="shared" si="190"/>
        <v>79</v>
      </c>
      <c r="BY94" s="5">
        <f t="shared" si="191"/>
        <v>60</v>
      </c>
      <c r="BZ94" s="5">
        <f t="shared" si="192"/>
        <v>83</v>
      </c>
      <c r="CA94" s="5">
        <f t="shared" si="193"/>
        <v>91</v>
      </c>
      <c r="CB94" s="5">
        <f t="shared" si="194"/>
        <v>63</v>
      </c>
      <c r="CC94" s="5">
        <f t="shared" si="195"/>
        <v>122</v>
      </c>
      <c r="CD94" s="5">
        <f t="shared" si="196"/>
        <v>105</v>
      </c>
      <c r="CE94" s="5">
        <f t="shared" si="197"/>
        <v>128</v>
      </c>
      <c r="CF94" s="5">
        <f t="shared" si="198"/>
        <v>205</v>
      </c>
      <c r="CG94" s="5">
        <f t="shared" si="199"/>
        <v>302</v>
      </c>
      <c r="CH94" s="5">
        <f t="shared" si="200"/>
        <v>299</v>
      </c>
      <c r="CI94" s="5">
        <f t="shared" si="201"/>
        <v>285</v>
      </c>
      <c r="CJ94" s="5">
        <f t="shared" si="202"/>
        <v>261.5</v>
      </c>
      <c r="CK94" s="19">
        <f t="shared" si="203"/>
        <v>2508.5</v>
      </c>
      <c r="CL94" s="19"/>
      <c r="CM94" s="5"/>
      <c r="CN94" s="5">
        <f t="shared" si="204"/>
        <v>-25</v>
      </c>
      <c r="CO94" s="5">
        <f t="shared" si="205"/>
        <v>60</v>
      </c>
      <c r="CP94" s="5">
        <f t="shared" si="206"/>
        <v>-10</v>
      </c>
      <c r="CQ94" s="5">
        <f t="shared" si="207"/>
        <v>-42</v>
      </c>
      <c r="CR94" s="5">
        <f t="shared" si="208"/>
        <v>22</v>
      </c>
      <c r="CS94" s="5">
        <f t="shared" si="209"/>
        <v>7</v>
      </c>
      <c r="CT94" s="5">
        <f t="shared" si="210"/>
        <v>-19</v>
      </c>
      <c r="CU94" s="5">
        <f t="shared" si="211"/>
        <v>23</v>
      </c>
      <c r="CV94" s="5">
        <f t="shared" si="212"/>
        <v>8</v>
      </c>
      <c r="CW94" s="5">
        <f t="shared" si="213"/>
        <v>-28</v>
      </c>
      <c r="CX94" s="5">
        <f t="shared" si="214"/>
        <v>59</v>
      </c>
      <c r="CY94" s="5">
        <f t="shared" si="215"/>
        <v>-17</v>
      </c>
      <c r="CZ94" s="5">
        <f t="shared" si="216"/>
        <v>23</v>
      </c>
      <c r="DA94" s="5">
        <f t="shared" si="217"/>
        <v>77</v>
      </c>
      <c r="DB94" s="5">
        <f t="shared" si="218"/>
        <v>97</v>
      </c>
      <c r="DC94" s="5">
        <f t="shared" si="219"/>
        <v>-3</v>
      </c>
      <c r="DD94" s="5">
        <f t="shared" si="220"/>
        <v>-14</v>
      </c>
      <c r="DE94" s="5">
        <f t="shared" si="221"/>
        <v>-23.5</v>
      </c>
      <c r="DF94" s="19"/>
      <c r="DG94" s="19"/>
      <c r="DH94" s="19"/>
      <c r="DI94" s="77"/>
      <c r="DJ94" s="121">
        <v>-0.37313432835820898</v>
      </c>
      <c r="DK94" s="121">
        <v>1.4285714285714286</v>
      </c>
      <c r="DL94" s="121">
        <v>-9.8039215686274508E-2</v>
      </c>
      <c r="DM94" s="121">
        <v>-0.45652173913043476</v>
      </c>
      <c r="DN94" s="121">
        <v>0.44</v>
      </c>
      <c r="DO94" s="121">
        <v>9.7222222222222224E-2</v>
      </c>
      <c r="DP94" s="121">
        <v>-0.24050632911392406</v>
      </c>
      <c r="DQ94" s="121">
        <v>0.38333333333333336</v>
      </c>
      <c r="DR94" s="121">
        <v>9.6385542168674704E-2</v>
      </c>
      <c r="DS94" s="121">
        <v>-0.30769230769230771</v>
      </c>
      <c r="DT94" s="121">
        <v>0.93650793650793651</v>
      </c>
      <c r="DU94" s="121">
        <v>-0.13934426229508196</v>
      </c>
      <c r="DV94" s="121">
        <v>0.21904761904761905</v>
      </c>
      <c r="DW94" s="121">
        <v>0.6015625</v>
      </c>
      <c r="DX94" s="121">
        <v>0.47317073170731705</v>
      </c>
      <c r="DY94" s="121">
        <v>-9.9337748344370865E-3</v>
      </c>
      <c r="DZ94" s="121">
        <v>-4.6822742474916385E-2</v>
      </c>
      <c r="EA94" s="121"/>
      <c r="EB94" s="24"/>
      <c r="EC94" s="65"/>
      <c r="ED94" s="77"/>
      <c r="EE94" s="77"/>
      <c r="EF94" s="77"/>
      <c r="EG94" s="77"/>
      <c r="EH94" s="77"/>
      <c r="EI94" s="77"/>
      <c r="EJ94" s="77"/>
      <c r="EK94" s="77"/>
      <c r="EL94" s="77"/>
      <c r="EM94" s="77"/>
      <c r="EN94" s="77"/>
      <c r="EO94" s="77"/>
      <c r="EP94" s="77"/>
      <c r="EQ94" s="77"/>
      <c r="ER94" s="77"/>
      <c r="ES94" s="77"/>
      <c r="ET94" s="77"/>
      <c r="EU94" s="77"/>
      <c r="EV94" s="77"/>
      <c r="EW94" s="24"/>
      <c r="EX94" s="27"/>
      <c r="EY94" s="77"/>
      <c r="EZ94" s="77"/>
      <c r="FA94" s="77"/>
      <c r="FB94" s="77"/>
      <c r="FC94" s="77"/>
      <c r="FD94" s="77"/>
      <c r="FE94" s="77"/>
      <c r="FF94" s="77"/>
      <c r="FG94" s="77"/>
      <c r="FH94" s="77"/>
      <c r="FI94" s="77"/>
      <c r="FJ94" s="77"/>
      <c r="FK94" s="77"/>
      <c r="FL94" s="77"/>
      <c r="FM94" s="77"/>
      <c r="FN94" s="77"/>
      <c r="FO94" s="77"/>
      <c r="FP94" s="77"/>
      <c r="FQ94" s="77"/>
      <c r="FR94" s="24"/>
      <c r="FS94" s="24"/>
      <c r="FT94" s="24"/>
      <c r="FU94" s="77"/>
      <c r="FV94" s="77"/>
      <c r="FW94" s="77"/>
      <c r="FX94" s="77"/>
      <c r="FY94" s="77"/>
      <c r="FZ94" s="77"/>
      <c r="GA94" s="77"/>
      <c r="GB94" s="77"/>
      <c r="GC94" s="77"/>
      <c r="GD94" s="77"/>
      <c r="GE94" s="77"/>
      <c r="GF94" s="77"/>
      <c r="GG94" s="77"/>
      <c r="GH94" s="77"/>
      <c r="GI94" s="77"/>
      <c r="GJ94" s="77"/>
      <c r="GK94" s="77"/>
      <c r="GL94" s="77"/>
      <c r="GM94" s="77"/>
      <c r="GN94" s="24"/>
      <c r="GO94" s="24">
        <v>1.1310000000000001E-2</v>
      </c>
      <c r="GP94" s="10">
        <f t="shared" si="222"/>
        <v>0.75777000000000005</v>
      </c>
      <c r="GQ94" s="10">
        <f t="shared" si="223"/>
        <v>0.47502</v>
      </c>
      <c r="GR94" s="10">
        <f t="shared" si="224"/>
        <v>1.1536200000000001</v>
      </c>
      <c r="GS94" s="10">
        <f t="shared" si="225"/>
        <v>1.0405200000000001</v>
      </c>
      <c r="GT94" s="10">
        <f t="shared" si="226"/>
        <v>0.5655</v>
      </c>
      <c r="GU94" s="10">
        <f t="shared" si="227"/>
        <v>0.81432000000000004</v>
      </c>
      <c r="GV94" s="10">
        <f t="shared" si="228"/>
        <v>0.89349000000000001</v>
      </c>
      <c r="GW94" s="10">
        <f t="shared" si="229"/>
        <v>0.67860000000000009</v>
      </c>
      <c r="GX94" s="10">
        <f t="shared" si="230"/>
        <v>0.93873000000000006</v>
      </c>
      <c r="GY94" s="10">
        <f t="shared" si="231"/>
        <v>1.02921</v>
      </c>
      <c r="GZ94" s="10">
        <f t="shared" si="232"/>
        <v>0.71253</v>
      </c>
      <c r="HA94" s="10">
        <f t="shared" si="233"/>
        <v>1.37982</v>
      </c>
      <c r="HB94" s="10">
        <f t="shared" si="234"/>
        <v>1.1875500000000001</v>
      </c>
      <c r="HC94" s="10">
        <f t="shared" si="235"/>
        <v>1.4476800000000001</v>
      </c>
      <c r="HD94" s="10">
        <f t="shared" si="236"/>
        <v>2.3185500000000001</v>
      </c>
      <c r="HE94" s="10">
        <f t="shared" si="237"/>
        <v>3.4156200000000001</v>
      </c>
      <c r="HF94" s="10">
        <f t="shared" si="238"/>
        <v>3.3816900000000003</v>
      </c>
      <c r="HG94" s="10">
        <f t="shared" si="239"/>
        <v>3.2233500000000004</v>
      </c>
      <c r="HH94" s="10">
        <f t="shared" si="240"/>
        <v>2.9575650000000002</v>
      </c>
      <c r="HI94" s="19">
        <f t="shared" si="241"/>
        <v>28.371135000000002</v>
      </c>
      <c r="HJ94" s="115"/>
      <c r="HK94" s="115"/>
      <c r="HL94" s="115"/>
      <c r="HM94" s="115"/>
      <c r="HN94" s="115"/>
      <c r="HO94" s="115"/>
      <c r="HP94" s="115"/>
      <c r="HQ94" s="115"/>
      <c r="HR94" s="115"/>
      <c r="HS94" s="115"/>
      <c r="HT94" s="115"/>
      <c r="HU94" s="115"/>
      <c r="HV94" s="115"/>
      <c r="HW94" s="115"/>
      <c r="HX94" s="115"/>
      <c r="HY94" s="115"/>
      <c r="HZ94" s="115"/>
      <c r="IA94" s="115"/>
      <c r="IB94" s="115"/>
      <c r="IC94" s="22">
        <f t="shared" si="162"/>
        <v>1.1310000000000001E-2</v>
      </c>
      <c r="ID94" s="22"/>
      <c r="IE94" s="24">
        <f t="shared" si="242"/>
        <v>2.5998125890575572E-7</v>
      </c>
      <c r="IF94" s="24">
        <f t="shared" si="243"/>
        <v>2.4939311203253849E-6</v>
      </c>
    </row>
    <row r="95" spans="1:240" x14ac:dyDescent="0.25">
      <c r="A95" s="163">
        <v>93</v>
      </c>
      <c r="B95" s="49"/>
      <c r="C95" s="49" t="s">
        <v>185</v>
      </c>
      <c r="D95" s="49" t="s">
        <v>185</v>
      </c>
      <c r="E95" s="82">
        <v>210</v>
      </c>
      <c r="F95" s="50" t="s">
        <v>33</v>
      </c>
      <c r="G95" s="17">
        <v>196</v>
      </c>
      <c r="H95" s="12">
        <v>194</v>
      </c>
      <c r="I95" s="12">
        <v>150</v>
      </c>
      <c r="J95" s="12">
        <v>135</v>
      </c>
      <c r="K95" s="12">
        <v>125</v>
      </c>
      <c r="L95" s="12">
        <v>121</v>
      </c>
      <c r="M95" s="12">
        <v>122</v>
      </c>
      <c r="N95" s="12">
        <v>129</v>
      </c>
      <c r="O95" s="12">
        <v>130</v>
      </c>
      <c r="P95" s="11">
        <v>119</v>
      </c>
      <c r="Q95" s="11">
        <v>115</v>
      </c>
      <c r="R95" s="12">
        <v>118</v>
      </c>
      <c r="S95" s="11">
        <v>111</v>
      </c>
      <c r="T95" s="12">
        <v>101</v>
      </c>
      <c r="U95" s="12">
        <v>94</v>
      </c>
      <c r="V95" s="97">
        <v>92</v>
      </c>
      <c r="W95" s="97">
        <v>92</v>
      </c>
      <c r="X95" s="97">
        <v>98</v>
      </c>
      <c r="Y95" s="97">
        <v>101</v>
      </c>
      <c r="Z95" s="98">
        <v>103</v>
      </c>
      <c r="AA95" s="63"/>
      <c r="AB95" s="72">
        <f t="shared" si="163"/>
        <v>-2</v>
      </c>
      <c r="AC95" s="11">
        <f t="shared" si="164"/>
        <v>-44</v>
      </c>
      <c r="AD95" s="11">
        <f t="shared" si="165"/>
        <v>-15</v>
      </c>
      <c r="AE95" s="11">
        <f t="shared" si="166"/>
        <v>-10</v>
      </c>
      <c r="AF95" s="11">
        <f t="shared" si="167"/>
        <v>-4</v>
      </c>
      <c r="AG95" s="11">
        <f t="shared" si="168"/>
        <v>1</v>
      </c>
      <c r="AH95" s="11">
        <f t="shared" si="169"/>
        <v>7</v>
      </c>
      <c r="AI95" s="11">
        <f t="shared" si="170"/>
        <v>1</v>
      </c>
      <c r="AJ95" s="11">
        <f t="shared" si="171"/>
        <v>-11</v>
      </c>
      <c r="AK95" s="11">
        <f t="shared" si="172"/>
        <v>-4</v>
      </c>
      <c r="AL95" s="11">
        <f t="shared" si="173"/>
        <v>3</v>
      </c>
      <c r="AM95" s="11">
        <f t="shared" si="174"/>
        <v>-7</v>
      </c>
      <c r="AN95" s="11">
        <f t="shared" si="175"/>
        <v>-10</v>
      </c>
      <c r="AO95" s="11">
        <f t="shared" si="176"/>
        <v>-7</v>
      </c>
      <c r="AP95" s="11">
        <f t="shared" si="177"/>
        <v>-2</v>
      </c>
      <c r="AQ95" s="11">
        <f t="shared" si="178"/>
        <v>0</v>
      </c>
      <c r="AR95" s="11">
        <f t="shared" si="179"/>
        <v>6</v>
      </c>
      <c r="AS95" s="11">
        <f t="shared" si="180"/>
        <v>3</v>
      </c>
      <c r="AT95" s="11">
        <f t="shared" si="181"/>
        <v>2</v>
      </c>
      <c r="AU95" s="78">
        <f t="shared" si="182"/>
        <v>-93</v>
      </c>
      <c r="AV95" s="65"/>
      <c r="AW95" s="17">
        <v>17</v>
      </c>
      <c r="AX95" s="12">
        <v>55</v>
      </c>
      <c r="AY95" s="12">
        <v>38</v>
      </c>
      <c r="AZ95" s="12">
        <v>20</v>
      </c>
      <c r="BA95" s="12">
        <v>13</v>
      </c>
      <c r="BB95" s="12">
        <v>9</v>
      </c>
      <c r="BC95" s="12">
        <v>9</v>
      </c>
      <c r="BD95" s="12">
        <v>10</v>
      </c>
      <c r="BE95" s="12">
        <v>9</v>
      </c>
      <c r="BF95" s="11">
        <v>14</v>
      </c>
      <c r="BG95" s="11">
        <v>5</v>
      </c>
      <c r="BH95" s="11">
        <v>9</v>
      </c>
      <c r="BI95" s="11">
        <v>10</v>
      </c>
      <c r="BJ95" s="11">
        <v>10</v>
      </c>
      <c r="BK95" s="11">
        <v>4</v>
      </c>
      <c r="BL95" s="11">
        <v>4</v>
      </c>
      <c r="BM95" s="11">
        <v>2</v>
      </c>
      <c r="BN95" s="11">
        <v>1</v>
      </c>
      <c r="BO95" s="8">
        <v>1.5</v>
      </c>
      <c r="BP95" s="27">
        <f t="shared" si="183"/>
        <v>240.5</v>
      </c>
      <c r="BQ95" s="19"/>
      <c r="BR95" s="5">
        <f t="shared" si="184"/>
        <v>15</v>
      </c>
      <c r="BS95" s="5">
        <f t="shared" si="185"/>
        <v>11</v>
      </c>
      <c r="BT95" s="5">
        <f t="shared" si="186"/>
        <v>23</v>
      </c>
      <c r="BU95" s="5">
        <f t="shared" si="187"/>
        <v>10</v>
      </c>
      <c r="BV95" s="5">
        <f t="shared" si="188"/>
        <v>9</v>
      </c>
      <c r="BW95" s="5">
        <f t="shared" si="189"/>
        <v>10</v>
      </c>
      <c r="BX95" s="5">
        <f t="shared" si="190"/>
        <v>16</v>
      </c>
      <c r="BY95" s="5">
        <f t="shared" si="191"/>
        <v>11</v>
      </c>
      <c r="BZ95" s="5">
        <f t="shared" si="192"/>
        <v>-2</v>
      </c>
      <c r="CA95" s="5">
        <f t="shared" si="193"/>
        <v>10</v>
      </c>
      <c r="CB95" s="5">
        <f t="shared" si="194"/>
        <v>8</v>
      </c>
      <c r="CC95" s="5">
        <f t="shared" si="195"/>
        <v>2</v>
      </c>
      <c r="CD95" s="5">
        <f t="shared" si="196"/>
        <v>0</v>
      </c>
      <c r="CE95" s="5">
        <f t="shared" si="197"/>
        <v>3</v>
      </c>
      <c r="CF95" s="5">
        <f t="shared" si="198"/>
        <v>2</v>
      </c>
      <c r="CG95" s="5">
        <f t="shared" si="199"/>
        <v>4</v>
      </c>
      <c r="CH95" s="5">
        <f t="shared" si="200"/>
        <v>8</v>
      </c>
      <c r="CI95" s="5">
        <f t="shared" si="201"/>
        <v>4</v>
      </c>
      <c r="CJ95" s="5">
        <f t="shared" si="202"/>
        <v>3.5</v>
      </c>
      <c r="CK95" s="19">
        <f t="shared" si="203"/>
        <v>147.5</v>
      </c>
      <c r="CL95" s="19"/>
      <c r="CM95" s="5"/>
      <c r="CN95" s="5">
        <f t="shared" si="204"/>
        <v>-4</v>
      </c>
      <c r="CO95" s="5">
        <f t="shared" si="205"/>
        <v>12</v>
      </c>
      <c r="CP95" s="5">
        <f t="shared" si="206"/>
        <v>-13</v>
      </c>
      <c r="CQ95" s="5">
        <f t="shared" si="207"/>
        <v>-1</v>
      </c>
      <c r="CR95" s="5">
        <f t="shared" si="208"/>
        <v>1</v>
      </c>
      <c r="CS95" s="5">
        <f t="shared" si="209"/>
        <v>6</v>
      </c>
      <c r="CT95" s="5">
        <f t="shared" si="210"/>
        <v>-5</v>
      </c>
      <c r="CU95" s="5">
        <f t="shared" si="211"/>
        <v>-13</v>
      </c>
      <c r="CV95" s="5">
        <f t="shared" si="212"/>
        <v>12</v>
      </c>
      <c r="CW95" s="5">
        <f t="shared" si="213"/>
        <v>-2</v>
      </c>
      <c r="CX95" s="5">
        <f t="shared" si="214"/>
        <v>-6</v>
      </c>
      <c r="CY95" s="5">
        <f t="shared" si="215"/>
        <v>-2</v>
      </c>
      <c r="CZ95" s="5">
        <f t="shared" si="216"/>
        <v>3</v>
      </c>
      <c r="DA95" s="5">
        <f t="shared" si="217"/>
        <v>-1</v>
      </c>
      <c r="DB95" s="5">
        <f t="shared" si="218"/>
        <v>2</v>
      </c>
      <c r="DC95" s="5">
        <f t="shared" si="219"/>
        <v>4</v>
      </c>
      <c r="DD95" s="5">
        <f t="shared" si="220"/>
        <v>-4</v>
      </c>
      <c r="DE95" s="5">
        <f t="shared" si="221"/>
        <v>-0.5</v>
      </c>
      <c r="DF95" s="19"/>
      <c r="DG95" s="19"/>
      <c r="DH95" s="19"/>
      <c r="DI95" s="77"/>
      <c r="DJ95" s="121">
        <v>-0.26666666666666666</v>
      </c>
      <c r="DK95" s="121">
        <v>1.0909090909090908</v>
      </c>
      <c r="DL95" s="121">
        <v>-0.56521739130434778</v>
      </c>
      <c r="DM95" s="121">
        <v>-0.1</v>
      </c>
      <c r="DN95" s="121">
        <v>0.1111111111111111</v>
      </c>
      <c r="DO95" s="121">
        <v>0.6</v>
      </c>
      <c r="DP95" s="121">
        <v>-0.3125</v>
      </c>
      <c r="DQ95" s="121">
        <v>-1.1818181818181819</v>
      </c>
      <c r="DR95" s="121">
        <v>-6</v>
      </c>
      <c r="DS95" s="121">
        <v>-0.2</v>
      </c>
      <c r="DT95" s="121">
        <v>-0.75</v>
      </c>
      <c r="DU95" s="121">
        <v>-1</v>
      </c>
      <c r="DV95" s="121" t="e">
        <v>#DIV/0!</v>
      </c>
      <c r="DW95" s="121">
        <v>-0.33333333333333331</v>
      </c>
      <c r="DX95" s="121">
        <v>1</v>
      </c>
      <c r="DY95" s="121">
        <v>1</v>
      </c>
      <c r="DZ95" s="121">
        <v>-0.5</v>
      </c>
      <c r="EA95" s="121"/>
      <c r="EB95" s="24"/>
      <c r="EC95" s="63"/>
      <c r="ED95" s="77"/>
      <c r="EE95" s="77"/>
      <c r="EF95" s="77"/>
      <c r="EG95" s="77"/>
      <c r="EH95" s="77"/>
      <c r="EI95" s="77"/>
      <c r="EJ95" s="77"/>
      <c r="EK95" s="77"/>
      <c r="EL95" s="77"/>
      <c r="EM95" s="77"/>
      <c r="EN95" s="77"/>
      <c r="EO95" s="77"/>
      <c r="EP95" s="77"/>
      <c r="EQ95" s="77"/>
      <c r="ER95" s="77"/>
      <c r="ES95" s="77"/>
      <c r="ET95" s="77"/>
      <c r="EU95" s="77"/>
      <c r="EV95" s="77"/>
      <c r="EW95" s="24"/>
      <c r="EX95" s="19"/>
      <c r="EY95" s="77"/>
      <c r="EZ95" s="77"/>
      <c r="FA95" s="77"/>
      <c r="FB95" s="77"/>
      <c r="FC95" s="77"/>
      <c r="FD95" s="77"/>
      <c r="FE95" s="77"/>
      <c r="FF95" s="77"/>
      <c r="FG95" s="77"/>
      <c r="FH95" s="77"/>
      <c r="FI95" s="77"/>
      <c r="FJ95" s="77"/>
      <c r="FK95" s="77"/>
      <c r="FL95" s="77"/>
      <c r="FM95" s="77"/>
      <c r="FN95" s="77"/>
      <c r="FO95" s="77"/>
      <c r="FP95" s="77"/>
      <c r="FQ95" s="77"/>
      <c r="FR95" s="24"/>
      <c r="FS95" s="24"/>
      <c r="FT95" s="24"/>
      <c r="FU95" s="77"/>
      <c r="FV95" s="77"/>
      <c r="FW95" s="77"/>
      <c r="FX95" s="77"/>
      <c r="FY95" s="77"/>
      <c r="FZ95" s="77"/>
      <c r="GA95" s="77"/>
      <c r="GB95" s="77"/>
      <c r="GC95" s="77"/>
      <c r="GD95" s="77"/>
      <c r="GE95" s="77"/>
      <c r="GF95" s="77"/>
      <c r="GG95" s="77"/>
      <c r="GH95" s="77"/>
      <c r="GI95" s="77"/>
      <c r="GJ95" s="77"/>
      <c r="GK95" s="77"/>
      <c r="GL95" s="77"/>
      <c r="GM95" s="77"/>
      <c r="GN95" s="24"/>
      <c r="GO95" s="24">
        <v>0</v>
      </c>
      <c r="GP95" s="10">
        <f t="shared" si="222"/>
        <v>0</v>
      </c>
      <c r="GQ95" s="10">
        <f t="shared" si="223"/>
        <v>0</v>
      </c>
      <c r="GR95" s="10">
        <f t="shared" si="224"/>
        <v>0</v>
      </c>
      <c r="GS95" s="10">
        <f t="shared" si="225"/>
        <v>0</v>
      </c>
      <c r="GT95" s="10">
        <f t="shared" si="226"/>
        <v>0</v>
      </c>
      <c r="GU95" s="10">
        <f t="shared" si="227"/>
        <v>0</v>
      </c>
      <c r="GV95" s="10">
        <f t="shared" si="228"/>
        <v>0</v>
      </c>
      <c r="GW95" s="10">
        <f t="shared" si="229"/>
        <v>0</v>
      </c>
      <c r="GX95" s="10">
        <f t="shared" si="230"/>
        <v>0</v>
      </c>
      <c r="GY95" s="10">
        <f t="shared" si="231"/>
        <v>0</v>
      </c>
      <c r="GZ95" s="10">
        <f t="shared" si="232"/>
        <v>0</v>
      </c>
      <c r="HA95" s="10">
        <f t="shared" si="233"/>
        <v>0</v>
      </c>
      <c r="HB95" s="10">
        <f t="shared" si="234"/>
        <v>0</v>
      </c>
      <c r="HC95" s="10">
        <f t="shared" si="235"/>
        <v>0</v>
      </c>
      <c r="HD95" s="10">
        <f t="shared" si="236"/>
        <v>0</v>
      </c>
      <c r="HE95" s="10">
        <f t="shared" si="237"/>
        <v>0</v>
      </c>
      <c r="HF95" s="10">
        <f t="shared" si="238"/>
        <v>0</v>
      </c>
      <c r="HG95" s="10">
        <f t="shared" si="239"/>
        <v>0</v>
      </c>
      <c r="HH95" s="10">
        <f t="shared" si="240"/>
        <v>0</v>
      </c>
      <c r="HI95" s="19">
        <f t="shared" si="241"/>
        <v>0</v>
      </c>
      <c r="HJ95" s="115"/>
      <c r="HK95" s="115"/>
      <c r="HL95" s="115"/>
      <c r="HM95" s="115"/>
      <c r="HN95" s="115"/>
      <c r="HO95" s="115"/>
      <c r="HP95" s="115"/>
      <c r="HQ95" s="115"/>
      <c r="HR95" s="115"/>
      <c r="HS95" s="115"/>
      <c r="HT95" s="115"/>
      <c r="HU95" s="115"/>
      <c r="HV95" s="115"/>
      <c r="HW95" s="115"/>
      <c r="HX95" s="115"/>
      <c r="HY95" s="115"/>
      <c r="HZ95" s="115"/>
      <c r="IA95" s="115"/>
      <c r="IB95" s="115"/>
      <c r="IC95" s="22">
        <f t="shared" ref="IC95:IC116" si="244">HI95/CK95</f>
        <v>0</v>
      </c>
      <c r="ID95" s="22"/>
      <c r="IE95" s="24">
        <f t="shared" si="242"/>
        <v>0</v>
      </c>
      <c r="IF95" s="24">
        <f t="shared" si="243"/>
        <v>0</v>
      </c>
    </row>
    <row r="96" spans="1:240" x14ac:dyDescent="0.25">
      <c r="A96" s="163">
        <v>94</v>
      </c>
      <c r="B96" s="49"/>
      <c r="C96" s="49" t="s">
        <v>282</v>
      </c>
      <c r="D96" s="49" t="s">
        <v>186</v>
      </c>
      <c r="E96" s="82">
        <v>301</v>
      </c>
      <c r="F96" s="52" t="s">
        <v>112</v>
      </c>
      <c r="G96" s="17">
        <v>4</v>
      </c>
      <c r="H96" s="12">
        <v>5</v>
      </c>
      <c r="I96" s="12">
        <v>5</v>
      </c>
      <c r="J96" s="12">
        <v>6</v>
      </c>
      <c r="K96" s="12">
        <v>8</v>
      </c>
      <c r="L96" s="12">
        <v>7</v>
      </c>
      <c r="M96" s="12">
        <v>6</v>
      </c>
      <c r="N96" s="12">
        <v>9</v>
      </c>
      <c r="O96" s="12">
        <v>7</v>
      </c>
      <c r="P96" s="11">
        <v>7</v>
      </c>
      <c r="Q96" s="11">
        <v>7</v>
      </c>
      <c r="R96" s="12">
        <v>11</v>
      </c>
      <c r="S96" s="11">
        <v>11</v>
      </c>
      <c r="T96" s="11">
        <v>13</v>
      </c>
      <c r="U96" s="11">
        <v>11</v>
      </c>
      <c r="V96" s="98">
        <v>13</v>
      </c>
      <c r="W96" s="98">
        <v>10</v>
      </c>
      <c r="X96" s="98">
        <v>10</v>
      </c>
      <c r="Y96" s="98">
        <v>9</v>
      </c>
      <c r="Z96" s="98">
        <v>11</v>
      </c>
      <c r="AA96" s="63"/>
      <c r="AB96" s="72">
        <f t="shared" si="163"/>
        <v>1</v>
      </c>
      <c r="AC96" s="11">
        <f t="shared" si="164"/>
        <v>0</v>
      </c>
      <c r="AD96" s="11">
        <f t="shared" si="165"/>
        <v>1</v>
      </c>
      <c r="AE96" s="11">
        <f t="shared" si="166"/>
        <v>2</v>
      </c>
      <c r="AF96" s="11">
        <f t="shared" si="167"/>
        <v>-1</v>
      </c>
      <c r="AG96" s="11">
        <f t="shared" si="168"/>
        <v>-1</v>
      </c>
      <c r="AH96" s="11">
        <f t="shared" si="169"/>
        <v>3</v>
      </c>
      <c r="AI96" s="11">
        <f t="shared" si="170"/>
        <v>-2</v>
      </c>
      <c r="AJ96" s="11">
        <f t="shared" si="171"/>
        <v>0</v>
      </c>
      <c r="AK96" s="11">
        <f t="shared" si="172"/>
        <v>0</v>
      </c>
      <c r="AL96" s="11">
        <f t="shared" si="173"/>
        <v>4</v>
      </c>
      <c r="AM96" s="11">
        <f t="shared" si="174"/>
        <v>0</v>
      </c>
      <c r="AN96" s="11">
        <f t="shared" si="175"/>
        <v>2</v>
      </c>
      <c r="AO96" s="11">
        <f t="shared" si="176"/>
        <v>-2</v>
      </c>
      <c r="AP96" s="11">
        <f t="shared" si="177"/>
        <v>2</v>
      </c>
      <c r="AQ96" s="11">
        <f t="shared" si="178"/>
        <v>-3</v>
      </c>
      <c r="AR96" s="11">
        <f t="shared" si="179"/>
        <v>0</v>
      </c>
      <c r="AS96" s="11">
        <f t="shared" si="180"/>
        <v>-1</v>
      </c>
      <c r="AT96" s="11">
        <f t="shared" si="181"/>
        <v>2</v>
      </c>
      <c r="AU96" s="78">
        <f t="shared" si="182"/>
        <v>7</v>
      </c>
      <c r="AV96" s="65"/>
      <c r="AW96" s="17">
        <v>0</v>
      </c>
      <c r="AX96" s="12">
        <v>0</v>
      </c>
      <c r="AY96" s="12">
        <v>0</v>
      </c>
      <c r="AZ96" s="12">
        <v>0</v>
      </c>
      <c r="BA96" s="12">
        <v>0</v>
      </c>
      <c r="BB96" s="12">
        <v>0</v>
      </c>
      <c r="BC96" s="12">
        <v>0</v>
      </c>
      <c r="BD96" s="12">
        <v>1</v>
      </c>
      <c r="BE96" s="12">
        <v>0</v>
      </c>
      <c r="BF96" s="11">
        <v>0</v>
      </c>
      <c r="BG96" s="11">
        <v>0</v>
      </c>
      <c r="BH96" s="11">
        <v>0</v>
      </c>
      <c r="BI96" s="11">
        <v>0</v>
      </c>
      <c r="BJ96" s="11">
        <v>0</v>
      </c>
      <c r="BK96" s="11">
        <v>0</v>
      </c>
      <c r="BL96" s="11">
        <v>0</v>
      </c>
      <c r="BM96" s="11"/>
      <c r="BN96" s="11"/>
      <c r="BO96" s="8"/>
      <c r="BP96" s="27">
        <f t="shared" si="183"/>
        <v>1</v>
      </c>
      <c r="BQ96" s="27"/>
      <c r="BR96" s="5">
        <f t="shared" si="184"/>
        <v>1</v>
      </c>
      <c r="BS96" s="5">
        <f t="shared" si="185"/>
        <v>0</v>
      </c>
      <c r="BT96" s="5">
        <f t="shared" si="186"/>
        <v>1</v>
      </c>
      <c r="BU96" s="5">
        <f t="shared" si="187"/>
        <v>2</v>
      </c>
      <c r="BV96" s="5">
        <f t="shared" si="188"/>
        <v>-1</v>
      </c>
      <c r="BW96" s="5">
        <f t="shared" si="189"/>
        <v>-1</v>
      </c>
      <c r="BX96" s="5">
        <f t="shared" si="190"/>
        <v>3</v>
      </c>
      <c r="BY96" s="5">
        <f t="shared" si="191"/>
        <v>-1</v>
      </c>
      <c r="BZ96" s="5">
        <f t="shared" si="192"/>
        <v>0</v>
      </c>
      <c r="CA96" s="5">
        <f t="shared" si="193"/>
        <v>0</v>
      </c>
      <c r="CB96" s="5">
        <f t="shared" si="194"/>
        <v>4</v>
      </c>
      <c r="CC96" s="5">
        <f t="shared" si="195"/>
        <v>0</v>
      </c>
      <c r="CD96" s="5">
        <f t="shared" si="196"/>
        <v>2</v>
      </c>
      <c r="CE96" s="5">
        <f t="shared" si="197"/>
        <v>-2</v>
      </c>
      <c r="CF96" s="5">
        <f t="shared" si="198"/>
        <v>2</v>
      </c>
      <c r="CG96" s="5">
        <f t="shared" si="199"/>
        <v>-3</v>
      </c>
      <c r="CH96" s="5">
        <f t="shared" si="200"/>
        <v>0</v>
      </c>
      <c r="CI96" s="5">
        <f t="shared" si="201"/>
        <v>-1</v>
      </c>
      <c r="CJ96" s="5">
        <f t="shared" si="202"/>
        <v>2</v>
      </c>
      <c r="CK96" s="19">
        <f t="shared" si="203"/>
        <v>8</v>
      </c>
      <c r="CL96" s="19"/>
      <c r="CM96" s="5"/>
      <c r="CN96" s="5">
        <f t="shared" si="204"/>
        <v>-1</v>
      </c>
      <c r="CO96" s="5">
        <f t="shared" si="205"/>
        <v>1</v>
      </c>
      <c r="CP96" s="5">
        <f t="shared" si="206"/>
        <v>1</v>
      </c>
      <c r="CQ96" s="5">
        <f t="shared" si="207"/>
        <v>-3</v>
      </c>
      <c r="CR96" s="5">
        <f t="shared" si="208"/>
        <v>0</v>
      </c>
      <c r="CS96" s="5">
        <f t="shared" si="209"/>
        <v>4</v>
      </c>
      <c r="CT96" s="5">
        <f t="shared" si="210"/>
        <v>-4</v>
      </c>
      <c r="CU96" s="5">
        <f t="shared" si="211"/>
        <v>1</v>
      </c>
      <c r="CV96" s="5">
        <f t="shared" si="212"/>
        <v>0</v>
      </c>
      <c r="CW96" s="5">
        <f t="shared" si="213"/>
        <v>4</v>
      </c>
      <c r="CX96" s="5">
        <f t="shared" si="214"/>
        <v>-4</v>
      </c>
      <c r="CY96" s="5">
        <f t="shared" si="215"/>
        <v>2</v>
      </c>
      <c r="CZ96" s="5">
        <f t="shared" si="216"/>
        <v>-4</v>
      </c>
      <c r="DA96" s="5">
        <f t="shared" si="217"/>
        <v>4</v>
      </c>
      <c r="DB96" s="5">
        <f t="shared" si="218"/>
        <v>-5</v>
      </c>
      <c r="DC96" s="5">
        <f t="shared" si="219"/>
        <v>3</v>
      </c>
      <c r="DD96" s="5">
        <f t="shared" si="220"/>
        <v>-1</v>
      </c>
      <c r="DE96" s="5">
        <f t="shared" si="221"/>
        <v>3</v>
      </c>
      <c r="DF96" s="19"/>
      <c r="DG96" s="19"/>
      <c r="DH96" s="19"/>
      <c r="DI96" s="77"/>
      <c r="DJ96" s="121">
        <v>-1</v>
      </c>
      <c r="DK96" s="121" t="e">
        <v>#DIV/0!</v>
      </c>
      <c r="DL96" s="121">
        <v>1</v>
      </c>
      <c r="DM96" s="121">
        <v>-1.5</v>
      </c>
      <c r="DN96" s="121">
        <v>0</v>
      </c>
      <c r="DO96" s="121">
        <v>-4</v>
      </c>
      <c r="DP96" s="121">
        <v>-1.3333333333333333</v>
      </c>
      <c r="DQ96" s="121">
        <v>-1</v>
      </c>
      <c r="DR96" s="121" t="e">
        <v>#DIV/0!</v>
      </c>
      <c r="DS96" s="121" t="e">
        <v>#DIV/0!</v>
      </c>
      <c r="DT96" s="121">
        <v>-1</v>
      </c>
      <c r="DU96" s="121" t="e">
        <v>#DIV/0!</v>
      </c>
      <c r="DV96" s="121">
        <v>-2</v>
      </c>
      <c r="DW96" s="121">
        <v>-2</v>
      </c>
      <c r="DX96" s="121">
        <v>-2.5</v>
      </c>
      <c r="DY96" s="121">
        <v>-1</v>
      </c>
      <c r="DZ96" s="121" t="e">
        <v>#DIV/0!</v>
      </c>
      <c r="EA96" s="121"/>
      <c r="EB96" s="24"/>
      <c r="EC96" s="65"/>
      <c r="ED96" s="77"/>
      <c r="EE96" s="77"/>
      <c r="EF96" s="77"/>
      <c r="EG96" s="77"/>
      <c r="EH96" s="77"/>
      <c r="EI96" s="77"/>
      <c r="EJ96" s="77"/>
      <c r="EK96" s="77"/>
      <c r="EL96" s="77"/>
      <c r="EM96" s="77"/>
      <c r="EN96" s="77"/>
      <c r="EO96" s="77"/>
      <c r="EP96" s="77"/>
      <c r="EQ96" s="77"/>
      <c r="ER96" s="77"/>
      <c r="ES96" s="77"/>
      <c r="ET96" s="77"/>
      <c r="EU96" s="77"/>
      <c r="EV96" s="77"/>
      <c r="EW96" s="24"/>
      <c r="EX96" s="27"/>
      <c r="EY96" s="77"/>
      <c r="EZ96" s="77"/>
      <c r="FA96" s="77"/>
      <c r="FB96" s="77"/>
      <c r="FC96" s="77"/>
      <c r="FD96" s="77"/>
      <c r="FE96" s="77"/>
      <c r="FF96" s="77"/>
      <c r="FG96" s="77"/>
      <c r="FH96" s="77"/>
      <c r="FI96" s="77"/>
      <c r="FJ96" s="77"/>
      <c r="FK96" s="77"/>
      <c r="FL96" s="77"/>
      <c r="FM96" s="77"/>
      <c r="FN96" s="77"/>
      <c r="FO96" s="77"/>
      <c r="FP96" s="77"/>
      <c r="FQ96" s="77"/>
      <c r="FR96" s="24"/>
      <c r="FS96" s="24"/>
      <c r="FT96" s="24"/>
      <c r="FU96" s="77"/>
      <c r="FV96" s="77"/>
      <c r="FW96" s="77"/>
      <c r="FX96" s="77"/>
      <c r="FY96" s="77"/>
      <c r="FZ96" s="77"/>
      <c r="GA96" s="77"/>
      <c r="GB96" s="77"/>
      <c r="GC96" s="77"/>
      <c r="GD96" s="77"/>
      <c r="GE96" s="77"/>
      <c r="GF96" s="77"/>
      <c r="GG96" s="77"/>
      <c r="GH96" s="77"/>
      <c r="GI96" s="77"/>
      <c r="GJ96" s="77"/>
      <c r="GK96" s="77"/>
      <c r="GL96" s="77"/>
      <c r="GM96" s="77"/>
      <c r="GN96" s="24"/>
      <c r="GO96" s="24">
        <v>0</v>
      </c>
      <c r="GP96" s="10">
        <f t="shared" si="222"/>
        <v>0</v>
      </c>
      <c r="GQ96" s="10">
        <f t="shared" si="223"/>
        <v>0</v>
      </c>
      <c r="GR96" s="10">
        <f t="shared" si="224"/>
        <v>0</v>
      </c>
      <c r="GS96" s="10">
        <f t="shared" si="225"/>
        <v>0</v>
      </c>
      <c r="GT96" s="10">
        <f t="shared" si="226"/>
        <v>0</v>
      </c>
      <c r="GU96" s="10">
        <f t="shared" si="227"/>
        <v>0</v>
      </c>
      <c r="GV96" s="10">
        <f t="shared" si="228"/>
        <v>0</v>
      </c>
      <c r="GW96" s="10">
        <f t="shared" si="229"/>
        <v>0</v>
      </c>
      <c r="GX96" s="10">
        <f t="shared" si="230"/>
        <v>0</v>
      </c>
      <c r="GY96" s="10">
        <f t="shared" si="231"/>
        <v>0</v>
      </c>
      <c r="GZ96" s="10">
        <f t="shared" si="232"/>
        <v>0</v>
      </c>
      <c r="HA96" s="10">
        <f t="shared" si="233"/>
        <v>0</v>
      </c>
      <c r="HB96" s="10">
        <f t="shared" si="234"/>
        <v>0</v>
      </c>
      <c r="HC96" s="10">
        <f t="shared" si="235"/>
        <v>0</v>
      </c>
      <c r="HD96" s="10">
        <f t="shared" si="236"/>
        <v>0</v>
      </c>
      <c r="HE96" s="10">
        <f t="shared" si="237"/>
        <v>0</v>
      </c>
      <c r="HF96" s="10">
        <f t="shared" si="238"/>
        <v>0</v>
      </c>
      <c r="HG96" s="10">
        <f t="shared" si="239"/>
        <v>0</v>
      </c>
      <c r="HH96" s="10">
        <f t="shared" si="240"/>
        <v>0</v>
      </c>
      <c r="HI96" s="19">
        <f t="shared" si="241"/>
        <v>0</v>
      </c>
      <c r="HJ96" s="115"/>
      <c r="HK96" s="115"/>
      <c r="HL96" s="115"/>
      <c r="HM96" s="115"/>
      <c r="HN96" s="115"/>
      <c r="HO96" s="115"/>
      <c r="HP96" s="115"/>
      <c r="HQ96" s="115"/>
      <c r="HR96" s="115"/>
      <c r="HS96" s="115"/>
      <c r="HT96" s="115"/>
      <c r="HU96" s="115"/>
      <c r="HV96" s="115"/>
      <c r="HW96" s="115"/>
      <c r="HX96" s="115"/>
      <c r="HY96" s="115"/>
      <c r="HZ96" s="115"/>
      <c r="IA96" s="115"/>
      <c r="IB96" s="115"/>
      <c r="IC96" s="22">
        <f t="shared" si="244"/>
        <v>0</v>
      </c>
      <c r="ID96" s="22"/>
      <c r="IE96" s="24">
        <f t="shared" si="242"/>
        <v>0</v>
      </c>
      <c r="IF96" s="24">
        <f t="shared" si="243"/>
        <v>0</v>
      </c>
    </row>
    <row r="97" spans="1:240" x14ac:dyDescent="0.25">
      <c r="A97" s="163">
        <v>95</v>
      </c>
      <c r="B97" s="49"/>
      <c r="C97" s="43" t="s">
        <v>283</v>
      </c>
      <c r="D97" s="49" t="s">
        <v>183</v>
      </c>
      <c r="E97" s="82">
        <v>135</v>
      </c>
      <c r="F97" s="52" t="s">
        <v>23</v>
      </c>
      <c r="G97" s="17">
        <v>119</v>
      </c>
      <c r="H97" s="12">
        <v>131</v>
      </c>
      <c r="I97" s="12">
        <v>129</v>
      </c>
      <c r="J97" s="12">
        <v>169</v>
      </c>
      <c r="K97" s="12">
        <v>195</v>
      </c>
      <c r="L97" s="12">
        <v>260</v>
      </c>
      <c r="M97" s="12">
        <v>355</v>
      </c>
      <c r="N97" s="12">
        <v>486</v>
      </c>
      <c r="O97" s="12">
        <v>571</v>
      </c>
      <c r="P97" s="11">
        <v>687</v>
      </c>
      <c r="Q97" s="11">
        <v>802</v>
      </c>
      <c r="R97" s="12">
        <v>958</v>
      </c>
      <c r="S97" s="11">
        <v>1159</v>
      </c>
      <c r="T97" s="12">
        <v>1443</v>
      </c>
      <c r="U97" s="12">
        <v>1643</v>
      </c>
      <c r="V97" s="97">
        <v>1719</v>
      </c>
      <c r="W97" s="97">
        <v>1764</v>
      </c>
      <c r="X97" s="97">
        <v>1786</v>
      </c>
      <c r="Y97" s="97">
        <v>1851</v>
      </c>
      <c r="Z97" s="98">
        <v>1930</v>
      </c>
      <c r="AA97" s="63"/>
      <c r="AB97" s="72">
        <f t="shared" si="163"/>
        <v>12</v>
      </c>
      <c r="AC97" s="11">
        <f t="shared" si="164"/>
        <v>-2</v>
      </c>
      <c r="AD97" s="11">
        <f t="shared" si="165"/>
        <v>40</v>
      </c>
      <c r="AE97" s="11">
        <f t="shared" si="166"/>
        <v>26</v>
      </c>
      <c r="AF97" s="11">
        <f t="shared" si="167"/>
        <v>65</v>
      </c>
      <c r="AG97" s="11">
        <f t="shared" si="168"/>
        <v>95</v>
      </c>
      <c r="AH97" s="11">
        <f t="shared" si="169"/>
        <v>131</v>
      </c>
      <c r="AI97" s="11">
        <f t="shared" si="170"/>
        <v>85</v>
      </c>
      <c r="AJ97" s="11">
        <f t="shared" si="171"/>
        <v>116</v>
      </c>
      <c r="AK97" s="11">
        <f t="shared" si="172"/>
        <v>115</v>
      </c>
      <c r="AL97" s="11">
        <f t="shared" si="173"/>
        <v>156</v>
      </c>
      <c r="AM97" s="11">
        <f t="shared" si="174"/>
        <v>201</v>
      </c>
      <c r="AN97" s="11">
        <f t="shared" si="175"/>
        <v>284</v>
      </c>
      <c r="AO97" s="11">
        <f t="shared" si="176"/>
        <v>200</v>
      </c>
      <c r="AP97" s="11">
        <f t="shared" si="177"/>
        <v>76</v>
      </c>
      <c r="AQ97" s="11">
        <f t="shared" si="178"/>
        <v>45</v>
      </c>
      <c r="AR97" s="11">
        <f t="shared" si="179"/>
        <v>22</v>
      </c>
      <c r="AS97" s="11">
        <f t="shared" si="180"/>
        <v>65</v>
      </c>
      <c r="AT97" s="11">
        <f t="shared" si="181"/>
        <v>79</v>
      </c>
      <c r="AU97" s="78">
        <f t="shared" si="182"/>
        <v>1811</v>
      </c>
      <c r="AV97" s="65"/>
      <c r="AW97" s="17">
        <v>1</v>
      </c>
      <c r="AX97" s="12">
        <v>10</v>
      </c>
      <c r="AY97" s="12">
        <v>7</v>
      </c>
      <c r="AZ97" s="12">
        <v>12</v>
      </c>
      <c r="BA97" s="12">
        <v>13</v>
      </c>
      <c r="BB97" s="12">
        <v>7</v>
      </c>
      <c r="BC97" s="12">
        <v>12</v>
      </c>
      <c r="BD97" s="12">
        <v>13</v>
      </c>
      <c r="BE97" s="12">
        <v>16</v>
      </c>
      <c r="BF97" s="11">
        <v>10</v>
      </c>
      <c r="BG97" s="11">
        <v>8</v>
      </c>
      <c r="BH97" s="11">
        <v>6</v>
      </c>
      <c r="BI97" s="11">
        <v>10</v>
      </c>
      <c r="BJ97" s="11">
        <v>10</v>
      </c>
      <c r="BK97" s="11">
        <v>22</v>
      </c>
      <c r="BL97" s="11">
        <v>10</v>
      </c>
      <c r="BM97" s="11">
        <v>16</v>
      </c>
      <c r="BN97" s="11">
        <v>22</v>
      </c>
      <c r="BO97" s="8">
        <v>19</v>
      </c>
      <c r="BP97" s="27">
        <f t="shared" si="183"/>
        <v>224</v>
      </c>
      <c r="BQ97" s="19"/>
      <c r="BR97" s="5">
        <f t="shared" si="184"/>
        <v>13</v>
      </c>
      <c r="BS97" s="5">
        <f t="shared" si="185"/>
        <v>8</v>
      </c>
      <c r="BT97" s="5">
        <f t="shared" si="186"/>
        <v>47</v>
      </c>
      <c r="BU97" s="5">
        <f t="shared" si="187"/>
        <v>38</v>
      </c>
      <c r="BV97" s="5">
        <f t="shared" si="188"/>
        <v>78</v>
      </c>
      <c r="BW97" s="5">
        <f t="shared" si="189"/>
        <v>102</v>
      </c>
      <c r="BX97" s="5">
        <f t="shared" si="190"/>
        <v>143</v>
      </c>
      <c r="BY97" s="5">
        <f t="shared" si="191"/>
        <v>98</v>
      </c>
      <c r="BZ97" s="5">
        <f t="shared" si="192"/>
        <v>132</v>
      </c>
      <c r="CA97" s="5">
        <f t="shared" si="193"/>
        <v>125</v>
      </c>
      <c r="CB97" s="5">
        <f t="shared" si="194"/>
        <v>164</v>
      </c>
      <c r="CC97" s="5">
        <f t="shared" si="195"/>
        <v>207</v>
      </c>
      <c r="CD97" s="5">
        <f t="shared" si="196"/>
        <v>294</v>
      </c>
      <c r="CE97" s="5">
        <f t="shared" si="197"/>
        <v>210</v>
      </c>
      <c r="CF97" s="5">
        <f t="shared" si="198"/>
        <v>98</v>
      </c>
      <c r="CG97" s="5">
        <f t="shared" si="199"/>
        <v>55</v>
      </c>
      <c r="CH97" s="5">
        <f t="shared" si="200"/>
        <v>38</v>
      </c>
      <c r="CI97" s="5">
        <f t="shared" si="201"/>
        <v>87</v>
      </c>
      <c r="CJ97" s="5">
        <f t="shared" si="202"/>
        <v>98</v>
      </c>
      <c r="CK97" s="19">
        <f t="shared" si="203"/>
        <v>2035</v>
      </c>
      <c r="CL97" s="19"/>
      <c r="CM97" s="5"/>
      <c r="CN97" s="5">
        <f t="shared" si="204"/>
        <v>-5</v>
      </c>
      <c r="CO97" s="5">
        <f t="shared" si="205"/>
        <v>39</v>
      </c>
      <c r="CP97" s="5">
        <f t="shared" si="206"/>
        <v>-9</v>
      </c>
      <c r="CQ97" s="5">
        <f t="shared" si="207"/>
        <v>40</v>
      </c>
      <c r="CR97" s="5">
        <f t="shared" si="208"/>
        <v>24</v>
      </c>
      <c r="CS97" s="5">
        <f t="shared" si="209"/>
        <v>41</v>
      </c>
      <c r="CT97" s="5">
        <f t="shared" si="210"/>
        <v>-45</v>
      </c>
      <c r="CU97" s="5">
        <f t="shared" si="211"/>
        <v>34</v>
      </c>
      <c r="CV97" s="5">
        <f t="shared" si="212"/>
        <v>-7</v>
      </c>
      <c r="CW97" s="5">
        <f t="shared" si="213"/>
        <v>39</v>
      </c>
      <c r="CX97" s="5">
        <f t="shared" si="214"/>
        <v>43</v>
      </c>
      <c r="CY97" s="5">
        <f t="shared" si="215"/>
        <v>87</v>
      </c>
      <c r="CZ97" s="5">
        <f t="shared" si="216"/>
        <v>-84</v>
      </c>
      <c r="DA97" s="5">
        <f t="shared" si="217"/>
        <v>-112</v>
      </c>
      <c r="DB97" s="5">
        <f t="shared" si="218"/>
        <v>-43</v>
      </c>
      <c r="DC97" s="5">
        <f t="shared" si="219"/>
        <v>-17</v>
      </c>
      <c r="DD97" s="5">
        <f t="shared" si="220"/>
        <v>49</v>
      </c>
      <c r="DE97" s="5">
        <f t="shared" si="221"/>
        <v>11</v>
      </c>
      <c r="DF97" s="19"/>
      <c r="DG97" s="19"/>
      <c r="DH97" s="19"/>
      <c r="DI97" s="77"/>
      <c r="DJ97" s="121">
        <v>-0.38461538461538464</v>
      </c>
      <c r="DK97" s="121">
        <v>4.875</v>
      </c>
      <c r="DL97" s="121">
        <v>-0.19148936170212766</v>
      </c>
      <c r="DM97" s="121">
        <v>1.0526315789473684</v>
      </c>
      <c r="DN97" s="121">
        <v>0.30769230769230771</v>
      </c>
      <c r="DO97" s="121">
        <v>0.40196078431372551</v>
      </c>
      <c r="DP97" s="121">
        <v>-0.31468531468531469</v>
      </c>
      <c r="DQ97" s="121">
        <v>0.34693877551020408</v>
      </c>
      <c r="DR97" s="121">
        <v>-5.3030303030303032E-2</v>
      </c>
      <c r="DS97" s="121">
        <v>0.312</v>
      </c>
      <c r="DT97" s="121">
        <v>0.26219512195121952</v>
      </c>
      <c r="DU97" s="121">
        <v>0.42028985507246375</v>
      </c>
      <c r="DV97" s="121">
        <v>-0.2857142857142857</v>
      </c>
      <c r="DW97" s="121">
        <v>-0.53333333333333333</v>
      </c>
      <c r="DX97" s="121">
        <v>-0.43877551020408162</v>
      </c>
      <c r="DY97" s="121">
        <v>-0.30909090909090908</v>
      </c>
      <c r="DZ97" s="121">
        <v>1.2894736842105263</v>
      </c>
      <c r="EA97" s="121"/>
      <c r="EB97" s="24"/>
      <c r="EC97" s="63"/>
      <c r="ED97" s="77"/>
      <c r="EE97" s="77"/>
      <c r="EF97" s="77"/>
      <c r="EG97" s="77"/>
      <c r="EH97" s="77"/>
      <c r="EI97" s="77"/>
      <c r="EJ97" s="77"/>
      <c r="EK97" s="77"/>
      <c r="EL97" s="77"/>
      <c r="EM97" s="77"/>
      <c r="EN97" s="77"/>
      <c r="EO97" s="77"/>
      <c r="EP97" s="77"/>
      <c r="EQ97" s="77"/>
      <c r="ER97" s="77"/>
      <c r="ES97" s="77"/>
      <c r="ET97" s="77"/>
      <c r="EU97" s="77"/>
      <c r="EV97" s="77"/>
      <c r="EW97" s="24"/>
      <c r="EX97" s="19"/>
      <c r="EY97" s="77"/>
      <c r="EZ97" s="77"/>
      <c r="FA97" s="77"/>
      <c r="FB97" s="77"/>
      <c r="FC97" s="77"/>
      <c r="FD97" s="77"/>
      <c r="FE97" s="77"/>
      <c r="FF97" s="77"/>
      <c r="FG97" s="77"/>
      <c r="FH97" s="77"/>
      <c r="FI97" s="77"/>
      <c r="FJ97" s="77"/>
      <c r="FK97" s="77"/>
      <c r="FL97" s="77"/>
      <c r="FM97" s="77"/>
      <c r="FN97" s="77"/>
      <c r="FO97" s="77"/>
      <c r="FP97" s="77"/>
      <c r="FQ97" s="77"/>
      <c r="FR97" s="24"/>
      <c r="FS97" s="24"/>
      <c r="FT97" s="24"/>
      <c r="FU97" s="77"/>
      <c r="FV97" s="77"/>
      <c r="FW97" s="77"/>
      <c r="FX97" s="77"/>
      <c r="FY97" s="77"/>
      <c r="FZ97" s="77"/>
      <c r="GA97" s="77"/>
      <c r="GB97" s="77"/>
      <c r="GC97" s="77"/>
      <c r="GD97" s="77"/>
      <c r="GE97" s="77"/>
      <c r="GF97" s="77"/>
      <c r="GG97" s="77"/>
      <c r="GH97" s="77"/>
      <c r="GI97" s="77"/>
      <c r="GJ97" s="77"/>
      <c r="GK97" s="77"/>
      <c r="GL97" s="77"/>
      <c r="GM97" s="77"/>
      <c r="GN97" s="24"/>
      <c r="GO97" s="24">
        <v>0</v>
      </c>
      <c r="GP97" s="10">
        <f t="shared" si="222"/>
        <v>0</v>
      </c>
      <c r="GQ97" s="10">
        <f t="shared" si="223"/>
        <v>0</v>
      </c>
      <c r="GR97" s="10">
        <f t="shared" si="224"/>
        <v>0</v>
      </c>
      <c r="GS97" s="10">
        <f t="shared" si="225"/>
        <v>0</v>
      </c>
      <c r="GT97" s="10">
        <f t="shared" si="226"/>
        <v>0</v>
      </c>
      <c r="GU97" s="10">
        <f t="shared" si="227"/>
        <v>0</v>
      </c>
      <c r="GV97" s="10">
        <f t="shared" si="228"/>
        <v>0</v>
      </c>
      <c r="GW97" s="10">
        <f t="shared" si="229"/>
        <v>0</v>
      </c>
      <c r="GX97" s="10">
        <f t="shared" si="230"/>
        <v>0</v>
      </c>
      <c r="GY97" s="10">
        <f t="shared" si="231"/>
        <v>0</v>
      </c>
      <c r="GZ97" s="10">
        <f t="shared" si="232"/>
        <v>0</v>
      </c>
      <c r="HA97" s="10">
        <f t="shared" si="233"/>
        <v>0</v>
      </c>
      <c r="HB97" s="10">
        <f t="shared" si="234"/>
        <v>0</v>
      </c>
      <c r="HC97" s="10">
        <f t="shared" si="235"/>
        <v>0</v>
      </c>
      <c r="HD97" s="10">
        <f t="shared" si="236"/>
        <v>0</v>
      </c>
      <c r="HE97" s="10">
        <f t="shared" si="237"/>
        <v>0</v>
      </c>
      <c r="HF97" s="10">
        <f t="shared" si="238"/>
        <v>0</v>
      </c>
      <c r="HG97" s="10">
        <f t="shared" si="239"/>
        <v>0</v>
      </c>
      <c r="HH97" s="10">
        <f t="shared" si="240"/>
        <v>0</v>
      </c>
      <c r="HI97" s="19">
        <f t="shared" si="241"/>
        <v>0</v>
      </c>
      <c r="HJ97" s="115"/>
      <c r="HK97" s="115"/>
      <c r="HL97" s="115"/>
      <c r="HM97" s="115"/>
      <c r="HN97" s="115"/>
      <c r="HO97" s="115"/>
      <c r="HP97" s="115"/>
      <c r="HQ97" s="115"/>
      <c r="HR97" s="115"/>
      <c r="HS97" s="115"/>
      <c r="HT97" s="115"/>
      <c r="HU97" s="115"/>
      <c r="HV97" s="115"/>
      <c r="HW97" s="115"/>
      <c r="HX97" s="115"/>
      <c r="HY97" s="115"/>
      <c r="HZ97" s="115"/>
      <c r="IA97" s="115"/>
      <c r="IB97" s="115"/>
      <c r="IC97" s="22">
        <f t="shared" si="244"/>
        <v>0</v>
      </c>
      <c r="ID97" s="22"/>
      <c r="IE97" s="24">
        <f t="shared" si="242"/>
        <v>0</v>
      </c>
      <c r="IF97" s="24">
        <f t="shared" si="243"/>
        <v>0</v>
      </c>
    </row>
    <row r="98" spans="1:240" x14ac:dyDescent="0.25">
      <c r="A98" s="163">
        <v>96</v>
      </c>
      <c r="B98" s="49"/>
      <c r="C98" s="49" t="s">
        <v>185</v>
      </c>
      <c r="D98" s="49" t="s">
        <v>185</v>
      </c>
      <c r="E98" s="82">
        <v>258</v>
      </c>
      <c r="F98" s="53" t="s">
        <v>144</v>
      </c>
      <c r="G98" s="17">
        <v>1146</v>
      </c>
      <c r="H98" s="12">
        <v>1070</v>
      </c>
      <c r="I98" s="12">
        <v>1015</v>
      </c>
      <c r="J98" s="12">
        <v>1011</v>
      </c>
      <c r="K98" s="12">
        <v>1085</v>
      </c>
      <c r="L98" s="12">
        <v>1145</v>
      </c>
      <c r="M98" s="12">
        <v>1166</v>
      </c>
      <c r="N98" s="12">
        <v>1280</v>
      </c>
      <c r="O98" s="12">
        <v>1404</v>
      </c>
      <c r="P98" s="11">
        <v>1598</v>
      </c>
      <c r="Q98" s="11">
        <v>1700</v>
      </c>
      <c r="R98" s="12">
        <v>1840</v>
      </c>
      <c r="S98" s="11">
        <v>2003</v>
      </c>
      <c r="T98" s="12">
        <v>2106</v>
      </c>
      <c r="U98" s="12">
        <v>1982</v>
      </c>
      <c r="V98" s="97">
        <v>1896</v>
      </c>
      <c r="W98" s="97">
        <v>1957</v>
      </c>
      <c r="X98" s="97">
        <v>1936</v>
      </c>
      <c r="Y98" s="97">
        <v>1902</v>
      </c>
      <c r="Z98" s="98">
        <v>1878</v>
      </c>
      <c r="AA98" s="65"/>
      <c r="AB98" s="72">
        <f t="shared" si="163"/>
        <v>-76</v>
      </c>
      <c r="AC98" s="11">
        <f t="shared" si="164"/>
        <v>-55</v>
      </c>
      <c r="AD98" s="11">
        <f t="shared" si="165"/>
        <v>-4</v>
      </c>
      <c r="AE98" s="11">
        <f t="shared" si="166"/>
        <v>74</v>
      </c>
      <c r="AF98" s="11">
        <f t="shared" si="167"/>
        <v>60</v>
      </c>
      <c r="AG98" s="11">
        <f t="shared" si="168"/>
        <v>21</v>
      </c>
      <c r="AH98" s="11">
        <f t="shared" si="169"/>
        <v>114</v>
      </c>
      <c r="AI98" s="11">
        <f t="shared" si="170"/>
        <v>124</v>
      </c>
      <c r="AJ98" s="11">
        <f t="shared" si="171"/>
        <v>194</v>
      </c>
      <c r="AK98" s="11">
        <f t="shared" si="172"/>
        <v>102</v>
      </c>
      <c r="AL98" s="11">
        <f t="shared" si="173"/>
        <v>140</v>
      </c>
      <c r="AM98" s="11">
        <f t="shared" si="174"/>
        <v>163</v>
      </c>
      <c r="AN98" s="11">
        <f t="shared" si="175"/>
        <v>103</v>
      </c>
      <c r="AO98" s="11">
        <f t="shared" si="176"/>
        <v>-124</v>
      </c>
      <c r="AP98" s="11">
        <f t="shared" si="177"/>
        <v>-86</v>
      </c>
      <c r="AQ98" s="11">
        <f t="shared" si="178"/>
        <v>61</v>
      </c>
      <c r="AR98" s="11">
        <f t="shared" si="179"/>
        <v>-21</v>
      </c>
      <c r="AS98" s="11">
        <f t="shared" si="180"/>
        <v>-34</v>
      </c>
      <c r="AT98" s="11">
        <f t="shared" si="181"/>
        <v>-24</v>
      </c>
      <c r="AU98" s="78">
        <f t="shared" si="182"/>
        <v>732</v>
      </c>
      <c r="AV98" s="65"/>
      <c r="AW98" s="17">
        <v>149</v>
      </c>
      <c r="AX98" s="12">
        <v>194</v>
      </c>
      <c r="AY98" s="12">
        <v>164</v>
      </c>
      <c r="AZ98" s="12">
        <v>140</v>
      </c>
      <c r="BA98" s="12">
        <v>103</v>
      </c>
      <c r="BB98" s="12">
        <v>138</v>
      </c>
      <c r="BC98" s="12">
        <v>130</v>
      </c>
      <c r="BD98" s="12">
        <v>127</v>
      </c>
      <c r="BE98" s="12">
        <v>136</v>
      </c>
      <c r="BF98" s="11">
        <v>173</v>
      </c>
      <c r="BG98" s="11">
        <v>181</v>
      </c>
      <c r="BH98" s="11">
        <v>187</v>
      </c>
      <c r="BI98" s="11">
        <v>129</v>
      </c>
      <c r="BJ98" s="11">
        <v>206</v>
      </c>
      <c r="BK98" s="11">
        <v>186</v>
      </c>
      <c r="BL98" s="11">
        <v>110</v>
      </c>
      <c r="BM98" s="11">
        <v>233</v>
      </c>
      <c r="BN98" s="11">
        <v>218</v>
      </c>
      <c r="BO98" s="11">
        <v>175</v>
      </c>
      <c r="BP98" s="27">
        <f t="shared" si="183"/>
        <v>3079</v>
      </c>
      <c r="BQ98" s="27"/>
      <c r="BR98" s="5">
        <f t="shared" si="184"/>
        <v>73</v>
      </c>
      <c r="BS98" s="5">
        <f t="shared" si="185"/>
        <v>139</v>
      </c>
      <c r="BT98" s="5">
        <f t="shared" si="186"/>
        <v>160</v>
      </c>
      <c r="BU98" s="5">
        <f t="shared" si="187"/>
        <v>214</v>
      </c>
      <c r="BV98" s="5">
        <f t="shared" si="188"/>
        <v>163</v>
      </c>
      <c r="BW98" s="5">
        <f t="shared" si="189"/>
        <v>159</v>
      </c>
      <c r="BX98" s="5">
        <f t="shared" si="190"/>
        <v>244</v>
      </c>
      <c r="BY98" s="5">
        <f t="shared" si="191"/>
        <v>251</v>
      </c>
      <c r="BZ98" s="5">
        <f t="shared" si="192"/>
        <v>330</v>
      </c>
      <c r="CA98" s="5">
        <f t="shared" si="193"/>
        <v>275</v>
      </c>
      <c r="CB98" s="5">
        <f t="shared" si="194"/>
        <v>321</v>
      </c>
      <c r="CC98" s="5">
        <f t="shared" si="195"/>
        <v>350</v>
      </c>
      <c r="CD98" s="5">
        <f t="shared" si="196"/>
        <v>232</v>
      </c>
      <c r="CE98" s="5">
        <f t="shared" si="197"/>
        <v>82</v>
      </c>
      <c r="CF98" s="5">
        <f t="shared" si="198"/>
        <v>100</v>
      </c>
      <c r="CG98" s="5">
        <f t="shared" si="199"/>
        <v>171</v>
      </c>
      <c r="CH98" s="5">
        <f t="shared" si="200"/>
        <v>212</v>
      </c>
      <c r="CI98" s="5">
        <f t="shared" si="201"/>
        <v>184</v>
      </c>
      <c r="CJ98" s="5">
        <f t="shared" si="202"/>
        <v>151</v>
      </c>
      <c r="CK98" s="19">
        <f t="shared" si="203"/>
        <v>3811</v>
      </c>
      <c r="CL98" s="19"/>
      <c r="CM98" s="5"/>
      <c r="CN98" s="5">
        <f t="shared" si="204"/>
        <v>66</v>
      </c>
      <c r="CO98" s="5">
        <f t="shared" si="205"/>
        <v>21</v>
      </c>
      <c r="CP98" s="5">
        <f t="shared" si="206"/>
        <v>54</v>
      </c>
      <c r="CQ98" s="5">
        <f t="shared" si="207"/>
        <v>-51</v>
      </c>
      <c r="CR98" s="5">
        <f t="shared" si="208"/>
        <v>-4</v>
      </c>
      <c r="CS98" s="5">
        <f t="shared" si="209"/>
        <v>85</v>
      </c>
      <c r="CT98" s="5">
        <f t="shared" si="210"/>
        <v>7</v>
      </c>
      <c r="CU98" s="5">
        <f t="shared" si="211"/>
        <v>79</v>
      </c>
      <c r="CV98" s="5">
        <f t="shared" si="212"/>
        <v>-55</v>
      </c>
      <c r="CW98" s="5">
        <f t="shared" si="213"/>
        <v>46</v>
      </c>
      <c r="CX98" s="5">
        <f t="shared" si="214"/>
        <v>29</v>
      </c>
      <c r="CY98" s="5">
        <f t="shared" si="215"/>
        <v>-118</v>
      </c>
      <c r="CZ98" s="5">
        <f t="shared" si="216"/>
        <v>-150</v>
      </c>
      <c r="DA98" s="5">
        <f t="shared" si="217"/>
        <v>18</v>
      </c>
      <c r="DB98" s="5">
        <f t="shared" si="218"/>
        <v>71</v>
      </c>
      <c r="DC98" s="5">
        <f t="shared" si="219"/>
        <v>41</v>
      </c>
      <c r="DD98" s="5">
        <f t="shared" si="220"/>
        <v>-28</v>
      </c>
      <c r="DE98" s="5">
        <f t="shared" si="221"/>
        <v>-33</v>
      </c>
      <c r="DF98" s="19"/>
      <c r="DG98" s="19"/>
      <c r="DH98" s="19"/>
      <c r="DI98" s="77"/>
      <c r="DJ98" s="121">
        <v>0.90410958904109584</v>
      </c>
      <c r="DK98" s="121">
        <v>0.15107913669064749</v>
      </c>
      <c r="DL98" s="121">
        <v>0.33750000000000002</v>
      </c>
      <c r="DM98" s="121">
        <v>-0.23831775700934579</v>
      </c>
      <c r="DN98" s="121">
        <v>-2.4539877300613498E-2</v>
      </c>
      <c r="DO98" s="121">
        <v>0.53459119496855345</v>
      </c>
      <c r="DP98" s="121">
        <v>2.8688524590163935E-2</v>
      </c>
      <c r="DQ98" s="121">
        <v>0.3147410358565737</v>
      </c>
      <c r="DR98" s="121">
        <v>-0.16666666666666666</v>
      </c>
      <c r="DS98" s="121">
        <v>0.16727272727272727</v>
      </c>
      <c r="DT98" s="121">
        <v>9.0342679127725853E-2</v>
      </c>
      <c r="DU98" s="121">
        <v>-0.33714285714285713</v>
      </c>
      <c r="DV98" s="121">
        <v>-0.64655172413793105</v>
      </c>
      <c r="DW98" s="121">
        <v>0.21951219512195122</v>
      </c>
      <c r="DX98" s="121">
        <v>0.71</v>
      </c>
      <c r="DY98" s="121">
        <v>0.23976608187134502</v>
      </c>
      <c r="DZ98" s="121">
        <v>-0.13207547169811321</v>
      </c>
      <c r="EA98" s="121"/>
      <c r="EB98" s="24"/>
      <c r="EC98" s="65"/>
      <c r="ED98" s="77"/>
      <c r="EE98" s="77"/>
      <c r="EF98" s="77"/>
      <c r="EG98" s="77"/>
      <c r="EH98" s="77"/>
      <c r="EI98" s="77"/>
      <c r="EJ98" s="77"/>
      <c r="EK98" s="77"/>
      <c r="EL98" s="77"/>
      <c r="EM98" s="77"/>
      <c r="EN98" s="77"/>
      <c r="EO98" s="77"/>
      <c r="EP98" s="77"/>
      <c r="EQ98" s="77"/>
      <c r="ER98" s="77"/>
      <c r="ES98" s="77"/>
      <c r="ET98" s="77"/>
      <c r="EU98" s="77"/>
      <c r="EV98" s="77"/>
      <c r="EW98" s="24"/>
      <c r="EX98" s="27"/>
      <c r="EY98" s="77"/>
      <c r="EZ98" s="77"/>
      <c r="FA98" s="77"/>
      <c r="FB98" s="77"/>
      <c r="FC98" s="77"/>
      <c r="FD98" s="77"/>
      <c r="FE98" s="77"/>
      <c r="FF98" s="77"/>
      <c r="FG98" s="77"/>
      <c r="FH98" s="77"/>
      <c r="FI98" s="77"/>
      <c r="FJ98" s="77"/>
      <c r="FK98" s="77"/>
      <c r="FL98" s="77"/>
      <c r="FM98" s="77"/>
      <c r="FN98" s="77"/>
      <c r="FO98" s="77"/>
      <c r="FP98" s="77"/>
      <c r="FQ98" s="77"/>
      <c r="FR98" s="24"/>
      <c r="FS98" s="24"/>
      <c r="FT98" s="24"/>
      <c r="FU98" s="77"/>
      <c r="FV98" s="77"/>
      <c r="FW98" s="77"/>
      <c r="FX98" s="77"/>
      <c r="FY98" s="77"/>
      <c r="FZ98" s="77"/>
      <c r="GA98" s="77"/>
      <c r="GB98" s="77"/>
      <c r="GC98" s="77"/>
      <c r="GD98" s="77"/>
      <c r="GE98" s="77"/>
      <c r="GF98" s="77"/>
      <c r="GG98" s="77"/>
      <c r="GH98" s="77"/>
      <c r="GI98" s="77"/>
      <c r="GJ98" s="77"/>
      <c r="GK98" s="77"/>
      <c r="GL98" s="77"/>
      <c r="GM98" s="77"/>
      <c r="GN98" s="24"/>
      <c r="GO98" s="24">
        <v>0.51939000000000002</v>
      </c>
      <c r="GP98" s="10">
        <f t="shared" si="222"/>
        <v>37.915469999999999</v>
      </c>
      <c r="GQ98" s="10">
        <f t="shared" si="223"/>
        <v>72.195210000000003</v>
      </c>
      <c r="GR98" s="10">
        <f t="shared" si="224"/>
        <v>83.102400000000003</v>
      </c>
      <c r="GS98" s="10">
        <f t="shared" si="225"/>
        <v>111.14946</v>
      </c>
      <c r="GT98" s="10">
        <f t="shared" si="226"/>
        <v>84.660570000000007</v>
      </c>
      <c r="GU98" s="10">
        <f t="shared" si="227"/>
        <v>82.583010000000002</v>
      </c>
      <c r="GV98" s="10">
        <f t="shared" si="228"/>
        <v>126.73116</v>
      </c>
      <c r="GW98" s="10">
        <f t="shared" si="229"/>
        <v>130.36689000000001</v>
      </c>
      <c r="GX98" s="10">
        <f t="shared" si="230"/>
        <v>171.39870000000002</v>
      </c>
      <c r="GY98" s="10">
        <f t="shared" si="231"/>
        <v>142.83225000000002</v>
      </c>
      <c r="GZ98" s="10">
        <f t="shared" si="232"/>
        <v>166.72418999999999</v>
      </c>
      <c r="HA98" s="10">
        <f t="shared" si="233"/>
        <v>181.78650000000002</v>
      </c>
      <c r="HB98" s="10">
        <f t="shared" si="234"/>
        <v>120.49848</v>
      </c>
      <c r="HC98" s="10">
        <f t="shared" si="235"/>
        <v>42.589980000000004</v>
      </c>
      <c r="HD98" s="10">
        <f t="shared" si="236"/>
        <v>51.939</v>
      </c>
      <c r="HE98" s="10">
        <f t="shared" si="237"/>
        <v>88.815690000000004</v>
      </c>
      <c r="HF98" s="10">
        <f t="shared" si="238"/>
        <v>110.11068</v>
      </c>
      <c r="HG98" s="10">
        <f t="shared" si="239"/>
        <v>95.567760000000007</v>
      </c>
      <c r="HH98" s="10">
        <f t="shared" si="240"/>
        <v>78.427890000000005</v>
      </c>
      <c r="HI98" s="19">
        <f t="shared" si="241"/>
        <v>1979.3952900000002</v>
      </c>
      <c r="HJ98" s="115"/>
      <c r="HK98" s="115"/>
      <c r="HL98" s="115"/>
      <c r="HM98" s="115"/>
      <c r="HN98" s="115"/>
      <c r="HO98" s="115"/>
      <c r="HP98" s="115"/>
      <c r="HQ98" s="115"/>
      <c r="HR98" s="115"/>
      <c r="HS98" s="115"/>
      <c r="HT98" s="115"/>
      <c r="HU98" s="115"/>
      <c r="HV98" s="115"/>
      <c r="HW98" s="115"/>
      <c r="HX98" s="115"/>
      <c r="HY98" s="115"/>
      <c r="HZ98" s="115"/>
      <c r="IA98" s="115"/>
      <c r="IB98" s="115"/>
      <c r="IC98" s="22">
        <f t="shared" si="244"/>
        <v>0.51939000000000002</v>
      </c>
      <c r="ID98" s="22"/>
      <c r="IE98" s="24">
        <f t="shared" si="242"/>
        <v>6.8941110594432E-6</v>
      </c>
      <c r="IF98" s="24">
        <f t="shared" si="243"/>
        <v>1.7399640561283468E-4</v>
      </c>
    </row>
    <row r="99" spans="1:240" x14ac:dyDescent="0.25">
      <c r="A99" s="163">
        <v>97</v>
      </c>
      <c r="B99" s="49"/>
      <c r="C99" s="49" t="s">
        <v>282</v>
      </c>
      <c r="D99" s="49" t="s">
        <v>186</v>
      </c>
      <c r="E99" s="82">
        <v>318</v>
      </c>
      <c r="F99" s="50" t="s">
        <v>60</v>
      </c>
      <c r="G99" s="17">
        <v>118</v>
      </c>
      <c r="H99" s="12">
        <v>148</v>
      </c>
      <c r="I99" s="12">
        <v>142</v>
      </c>
      <c r="J99" s="12">
        <v>223</v>
      </c>
      <c r="K99" s="12">
        <v>272</v>
      </c>
      <c r="L99" s="12">
        <v>298</v>
      </c>
      <c r="M99" s="12">
        <v>292</v>
      </c>
      <c r="N99" s="12">
        <v>256</v>
      </c>
      <c r="O99" s="12">
        <v>282</v>
      </c>
      <c r="P99" s="11">
        <v>333</v>
      </c>
      <c r="Q99" s="12">
        <v>358</v>
      </c>
      <c r="R99" s="12">
        <v>382</v>
      </c>
      <c r="S99" s="12">
        <v>426</v>
      </c>
      <c r="T99" s="11">
        <v>442</v>
      </c>
      <c r="U99" s="11">
        <v>435</v>
      </c>
      <c r="V99" s="98">
        <v>422</v>
      </c>
      <c r="W99" s="98">
        <v>437</v>
      </c>
      <c r="X99" s="98">
        <v>433</v>
      </c>
      <c r="Y99" s="98">
        <v>397</v>
      </c>
      <c r="Z99" s="98">
        <v>376</v>
      </c>
      <c r="AA99" s="65"/>
      <c r="AB99" s="72">
        <f t="shared" ref="AB99:AB130" si="245">H99-G99</f>
        <v>30</v>
      </c>
      <c r="AC99" s="11">
        <f t="shared" ref="AC99:AC130" si="246">I99-H99</f>
        <v>-6</v>
      </c>
      <c r="AD99" s="11">
        <f t="shared" ref="AD99:AD130" si="247">J99-I99</f>
        <v>81</v>
      </c>
      <c r="AE99" s="11">
        <f t="shared" ref="AE99:AE130" si="248">K99-J99</f>
        <v>49</v>
      </c>
      <c r="AF99" s="11">
        <f t="shared" ref="AF99:AF130" si="249">L99-K99</f>
        <v>26</v>
      </c>
      <c r="AG99" s="11">
        <f t="shared" ref="AG99:AG130" si="250">M99-L99</f>
        <v>-6</v>
      </c>
      <c r="AH99" s="11">
        <f t="shared" ref="AH99:AH130" si="251">N99-M99</f>
        <v>-36</v>
      </c>
      <c r="AI99" s="11">
        <f t="shared" ref="AI99:AI130" si="252">O99-N99</f>
        <v>26</v>
      </c>
      <c r="AJ99" s="11">
        <f t="shared" ref="AJ99:AJ130" si="253">P99-O99</f>
        <v>51</v>
      </c>
      <c r="AK99" s="11">
        <f t="shared" ref="AK99:AK130" si="254">Q99-P99</f>
        <v>25</v>
      </c>
      <c r="AL99" s="11">
        <f t="shared" ref="AL99:AL130" si="255">R99-Q99</f>
        <v>24</v>
      </c>
      <c r="AM99" s="11">
        <f t="shared" ref="AM99:AM130" si="256">S99-R99</f>
        <v>44</v>
      </c>
      <c r="AN99" s="11">
        <f t="shared" ref="AN99:AN130" si="257">T99-S99</f>
        <v>16</v>
      </c>
      <c r="AO99" s="11">
        <f t="shared" ref="AO99:AO130" si="258">U99-T99</f>
        <v>-7</v>
      </c>
      <c r="AP99" s="11">
        <f t="shared" ref="AP99:AP130" si="259">V99-U99</f>
        <v>-13</v>
      </c>
      <c r="AQ99" s="11">
        <f t="shared" ref="AQ99:AQ130" si="260">W99-V99</f>
        <v>15</v>
      </c>
      <c r="AR99" s="11">
        <f t="shared" ref="AR99:AR130" si="261">X99-W99</f>
        <v>-4</v>
      </c>
      <c r="AS99" s="11">
        <f t="shared" ref="AS99:AS130" si="262">Y99-X99</f>
        <v>-36</v>
      </c>
      <c r="AT99" s="11">
        <f t="shared" ref="AT99:AT130" si="263">Z99-Y99</f>
        <v>-21</v>
      </c>
      <c r="AU99" s="78">
        <f t="shared" ref="AU99:AU130" si="264">SUM(AB99:AT99)</f>
        <v>258</v>
      </c>
      <c r="AV99" s="65"/>
      <c r="AW99" s="17">
        <v>6</v>
      </c>
      <c r="AX99" s="12">
        <v>24</v>
      </c>
      <c r="AY99" s="12">
        <v>25</v>
      </c>
      <c r="AZ99" s="12">
        <v>44</v>
      </c>
      <c r="BA99" s="12">
        <v>18</v>
      </c>
      <c r="BB99" s="12">
        <v>36</v>
      </c>
      <c r="BC99" s="12">
        <v>73</v>
      </c>
      <c r="BD99" s="12">
        <v>28</v>
      </c>
      <c r="BE99" s="12">
        <v>34</v>
      </c>
      <c r="BF99" s="11">
        <v>24</v>
      </c>
      <c r="BG99" s="12">
        <v>38</v>
      </c>
      <c r="BH99" s="12">
        <v>38</v>
      </c>
      <c r="BI99" s="12">
        <v>44</v>
      </c>
      <c r="BJ99" s="12">
        <v>39</v>
      </c>
      <c r="BK99" s="12">
        <v>35</v>
      </c>
      <c r="BL99" s="12">
        <v>19</v>
      </c>
      <c r="BM99" s="11">
        <v>21</v>
      </c>
      <c r="BN99" s="11">
        <v>46</v>
      </c>
      <c r="BO99" s="8">
        <v>33.5</v>
      </c>
      <c r="BP99" s="27">
        <f t="shared" ref="BP99:BP130" si="265">SUM(AW99:BO99)</f>
        <v>625.5</v>
      </c>
      <c r="BQ99" s="19"/>
      <c r="BR99" s="5">
        <f t="shared" ref="BR99:BR130" si="266">AB99+AW99</f>
        <v>36</v>
      </c>
      <c r="BS99" s="5">
        <f t="shared" ref="BS99:BS130" si="267">AC99+AX99</f>
        <v>18</v>
      </c>
      <c r="BT99" s="5">
        <f t="shared" ref="BT99:BT130" si="268">AD99+AY99</f>
        <v>106</v>
      </c>
      <c r="BU99" s="5">
        <f t="shared" ref="BU99:BU130" si="269">AE99+AZ99</f>
        <v>93</v>
      </c>
      <c r="BV99" s="5">
        <f t="shared" ref="BV99:BV130" si="270">AF99+BA99</f>
        <v>44</v>
      </c>
      <c r="BW99" s="5">
        <f t="shared" ref="BW99:BW130" si="271">AG99+BB99</f>
        <v>30</v>
      </c>
      <c r="BX99" s="5">
        <f t="shared" ref="BX99:BX130" si="272">AH99+BC99</f>
        <v>37</v>
      </c>
      <c r="BY99" s="5">
        <f t="shared" ref="BY99:BY130" si="273">AI99+BD99</f>
        <v>54</v>
      </c>
      <c r="BZ99" s="5">
        <f t="shared" ref="BZ99:BZ130" si="274">AJ99+BE99</f>
        <v>85</v>
      </c>
      <c r="CA99" s="5">
        <f t="shared" ref="CA99:CA130" si="275">AK99+BF99</f>
        <v>49</v>
      </c>
      <c r="CB99" s="5">
        <f t="shared" ref="CB99:CB130" si="276">AL99+BG99</f>
        <v>62</v>
      </c>
      <c r="CC99" s="5">
        <f t="shared" ref="CC99:CC130" si="277">AM99+BH99</f>
        <v>82</v>
      </c>
      <c r="CD99" s="5">
        <f t="shared" ref="CD99:CD130" si="278">AN99+BI99</f>
        <v>60</v>
      </c>
      <c r="CE99" s="5">
        <f t="shared" ref="CE99:CE130" si="279">AO99+BJ99</f>
        <v>32</v>
      </c>
      <c r="CF99" s="5">
        <f t="shared" ref="CF99:CF130" si="280">AP99+BK99</f>
        <v>22</v>
      </c>
      <c r="CG99" s="5">
        <f t="shared" ref="CG99:CG130" si="281">AQ99+BL99</f>
        <v>34</v>
      </c>
      <c r="CH99" s="5">
        <f t="shared" ref="CH99:CH130" si="282">AR99+BM99</f>
        <v>17</v>
      </c>
      <c r="CI99" s="5">
        <f t="shared" ref="CI99:CI130" si="283">AS99+BN99</f>
        <v>10</v>
      </c>
      <c r="CJ99" s="5">
        <f t="shared" ref="CJ99:CJ130" si="284">AT99+BO99</f>
        <v>12.5</v>
      </c>
      <c r="CK99" s="19">
        <f t="shared" ref="CK99:CK130" si="285">SUM(BR99:CJ99)</f>
        <v>883.5</v>
      </c>
      <c r="CL99" s="19"/>
      <c r="CM99" s="5"/>
      <c r="CN99" s="5">
        <f t="shared" ref="CN99:CN130" si="286">BS99-BR99</f>
        <v>-18</v>
      </c>
      <c r="CO99" s="5">
        <f t="shared" ref="CO99:CO130" si="287">BT99-BS99</f>
        <v>88</v>
      </c>
      <c r="CP99" s="5">
        <f t="shared" ref="CP99:CP130" si="288">BU99-BT99</f>
        <v>-13</v>
      </c>
      <c r="CQ99" s="5">
        <f t="shared" ref="CQ99:CQ130" si="289">BV99-BU99</f>
        <v>-49</v>
      </c>
      <c r="CR99" s="5">
        <f t="shared" ref="CR99:CR130" si="290">BW99-BV99</f>
        <v>-14</v>
      </c>
      <c r="CS99" s="5">
        <f t="shared" ref="CS99:CS130" si="291">BX99-BW99</f>
        <v>7</v>
      </c>
      <c r="CT99" s="5">
        <f t="shared" ref="CT99:CT130" si="292">BY99-BX99</f>
        <v>17</v>
      </c>
      <c r="CU99" s="5">
        <f t="shared" ref="CU99:CU130" si="293">BZ99-BY99</f>
        <v>31</v>
      </c>
      <c r="CV99" s="5">
        <f t="shared" ref="CV99:CV130" si="294">CA99-BZ99</f>
        <v>-36</v>
      </c>
      <c r="CW99" s="5">
        <f t="shared" ref="CW99:CW130" si="295">CB99-CA99</f>
        <v>13</v>
      </c>
      <c r="CX99" s="5">
        <f t="shared" ref="CX99:CX130" si="296">CC99-CB99</f>
        <v>20</v>
      </c>
      <c r="CY99" s="5">
        <f t="shared" ref="CY99:CY130" si="297">CD99-CC99</f>
        <v>-22</v>
      </c>
      <c r="CZ99" s="5">
        <f t="shared" ref="CZ99:CZ130" si="298">CE99-CD99</f>
        <v>-28</v>
      </c>
      <c r="DA99" s="5">
        <f t="shared" ref="DA99:DA130" si="299">CF99-CE99</f>
        <v>-10</v>
      </c>
      <c r="DB99" s="5">
        <f t="shared" ref="DB99:DB130" si="300">CG99-CF99</f>
        <v>12</v>
      </c>
      <c r="DC99" s="5">
        <f t="shared" ref="DC99:DC130" si="301">CH99-CG99</f>
        <v>-17</v>
      </c>
      <c r="DD99" s="5">
        <f t="shared" ref="DD99:DD130" si="302">CI99-CH99</f>
        <v>-7</v>
      </c>
      <c r="DE99" s="5">
        <f t="shared" ref="DE99:DE130" si="303">CJ99-CI99</f>
        <v>2.5</v>
      </c>
      <c r="DF99" s="19"/>
      <c r="DG99" s="19"/>
      <c r="DH99" s="19"/>
      <c r="DI99" s="77"/>
      <c r="DJ99" s="121">
        <v>-0.5</v>
      </c>
      <c r="DK99" s="121">
        <v>4.8888888888888893</v>
      </c>
      <c r="DL99" s="121">
        <v>-0.12264150943396226</v>
      </c>
      <c r="DM99" s="121">
        <v>-0.5268817204301075</v>
      </c>
      <c r="DN99" s="121">
        <v>-0.31818181818181818</v>
      </c>
      <c r="DO99" s="121">
        <v>0.23333333333333334</v>
      </c>
      <c r="DP99" s="121">
        <v>0.45945945945945948</v>
      </c>
      <c r="DQ99" s="121">
        <v>0.57407407407407407</v>
      </c>
      <c r="DR99" s="121">
        <v>-0.42352941176470588</v>
      </c>
      <c r="DS99" s="121">
        <v>0.26530612244897961</v>
      </c>
      <c r="DT99" s="121">
        <v>0.32258064516129031</v>
      </c>
      <c r="DU99" s="121">
        <v>-0.26829268292682928</v>
      </c>
      <c r="DV99" s="121">
        <v>-0.46666666666666667</v>
      </c>
      <c r="DW99" s="121">
        <v>-0.3125</v>
      </c>
      <c r="DX99" s="121">
        <v>0.54545454545454541</v>
      </c>
      <c r="DY99" s="121">
        <v>-0.5</v>
      </c>
      <c r="DZ99" s="121">
        <v>-0.41176470588235292</v>
      </c>
      <c r="EA99" s="121"/>
      <c r="EB99" s="24"/>
      <c r="EC99" s="63"/>
      <c r="ED99" s="77"/>
      <c r="EE99" s="77"/>
      <c r="EF99" s="77"/>
      <c r="EG99" s="77"/>
      <c r="EH99" s="77"/>
      <c r="EI99" s="77"/>
      <c r="EJ99" s="77"/>
      <c r="EK99" s="77"/>
      <c r="EL99" s="77"/>
      <c r="EM99" s="77"/>
      <c r="EN99" s="77"/>
      <c r="EO99" s="77"/>
      <c r="EP99" s="77"/>
      <c r="EQ99" s="77"/>
      <c r="ER99" s="77"/>
      <c r="ES99" s="77"/>
      <c r="ET99" s="77"/>
      <c r="EU99" s="77"/>
      <c r="EV99" s="77"/>
      <c r="EW99" s="24"/>
      <c r="EX99" s="19"/>
      <c r="EY99" s="77"/>
      <c r="EZ99" s="77"/>
      <c r="FA99" s="77"/>
      <c r="FB99" s="77"/>
      <c r="FC99" s="77"/>
      <c r="FD99" s="77"/>
      <c r="FE99" s="77"/>
      <c r="FF99" s="77"/>
      <c r="FG99" s="77"/>
      <c r="FH99" s="77"/>
      <c r="FI99" s="77"/>
      <c r="FJ99" s="77"/>
      <c r="FK99" s="77"/>
      <c r="FL99" s="77"/>
      <c r="FM99" s="77"/>
      <c r="FN99" s="77"/>
      <c r="FO99" s="77"/>
      <c r="FP99" s="77"/>
      <c r="FQ99" s="77"/>
      <c r="FR99" s="24"/>
      <c r="FS99" s="24"/>
      <c r="FT99" s="24"/>
      <c r="FU99" s="77"/>
      <c r="FV99" s="77"/>
      <c r="FW99" s="77"/>
      <c r="FX99" s="77"/>
      <c r="FY99" s="77"/>
      <c r="FZ99" s="77"/>
      <c r="GA99" s="77"/>
      <c r="GB99" s="77"/>
      <c r="GC99" s="77"/>
      <c r="GD99" s="77"/>
      <c r="GE99" s="77"/>
      <c r="GF99" s="77"/>
      <c r="GG99" s="77"/>
      <c r="GH99" s="77"/>
      <c r="GI99" s="77"/>
      <c r="GJ99" s="77"/>
      <c r="GK99" s="77"/>
      <c r="GL99" s="77"/>
      <c r="GM99" s="77"/>
      <c r="GN99" s="24"/>
      <c r="GO99" s="24">
        <v>0.11136</v>
      </c>
      <c r="GP99" s="10">
        <f t="shared" ref="GP99:GP130" si="304">BR99*$GO99</f>
        <v>4.0089600000000001</v>
      </c>
      <c r="GQ99" s="10">
        <f t="shared" ref="GQ99:GQ130" si="305">BS99*$GO99</f>
        <v>2.00448</v>
      </c>
      <c r="GR99" s="10">
        <f t="shared" ref="GR99:GR130" si="306">BT99*$GO99</f>
        <v>11.80416</v>
      </c>
      <c r="GS99" s="10">
        <f t="shared" ref="GS99:GS130" si="307">BU99*$GO99</f>
        <v>10.356479999999999</v>
      </c>
      <c r="GT99" s="10">
        <f t="shared" ref="GT99:GT130" si="308">BV99*$GO99</f>
        <v>4.8998400000000002</v>
      </c>
      <c r="GU99" s="10">
        <f t="shared" ref="GU99:GU130" si="309">BW99*$GO99</f>
        <v>3.3408000000000002</v>
      </c>
      <c r="GV99" s="10">
        <f t="shared" ref="GV99:GV130" si="310">BX99*$GO99</f>
        <v>4.1203200000000004</v>
      </c>
      <c r="GW99" s="10">
        <f t="shared" ref="GW99:GW130" si="311">BY99*$GO99</f>
        <v>6.0134400000000001</v>
      </c>
      <c r="GX99" s="10">
        <f t="shared" ref="GX99:GX130" si="312">BZ99*$GO99</f>
        <v>9.4656000000000002</v>
      </c>
      <c r="GY99" s="10">
        <f t="shared" ref="GY99:GY130" si="313">CA99*$GO99</f>
        <v>5.4566400000000002</v>
      </c>
      <c r="GZ99" s="10">
        <f t="shared" ref="GZ99:GZ130" si="314">CB99*$GO99</f>
        <v>6.9043200000000002</v>
      </c>
      <c r="HA99" s="10">
        <f t="shared" ref="HA99:HA130" si="315">CC99*$GO99</f>
        <v>9.1315200000000001</v>
      </c>
      <c r="HB99" s="10">
        <f t="shared" ref="HB99:HB130" si="316">CD99*$GO99</f>
        <v>6.6816000000000004</v>
      </c>
      <c r="HC99" s="10">
        <f t="shared" ref="HC99:HC130" si="317">CE99*$GO99</f>
        <v>3.56352</v>
      </c>
      <c r="HD99" s="10">
        <f t="shared" ref="HD99:HD130" si="318">CF99*$GO99</f>
        <v>2.4499200000000001</v>
      </c>
      <c r="HE99" s="10">
        <f t="shared" ref="HE99:HE130" si="319">CG99*$GO99</f>
        <v>3.7862399999999998</v>
      </c>
      <c r="HF99" s="10">
        <f t="shared" ref="HF99:HF130" si="320">CH99*$GO99</f>
        <v>1.8931199999999999</v>
      </c>
      <c r="HG99" s="10">
        <f t="shared" ref="HG99:HG130" si="321">CI99*$GO99</f>
        <v>1.1135999999999999</v>
      </c>
      <c r="HH99" s="10">
        <f t="shared" ref="HH99:HH130" si="322">CJ99*$GO99</f>
        <v>1.3919999999999999</v>
      </c>
      <c r="HI99" s="19">
        <f t="shared" ref="HI99:HI130" si="323">CK99*$GO99</f>
        <v>98.386560000000003</v>
      </c>
      <c r="HJ99" s="115"/>
      <c r="HK99" s="115"/>
      <c r="HL99" s="115"/>
      <c r="HM99" s="115"/>
      <c r="HN99" s="115"/>
      <c r="HO99" s="115"/>
      <c r="HP99" s="115"/>
      <c r="HQ99" s="115"/>
      <c r="HR99" s="115"/>
      <c r="HS99" s="115"/>
      <c r="HT99" s="115"/>
      <c r="HU99" s="115"/>
      <c r="HV99" s="115"/>
      <c r="HW99" s="115"/>
      <c r="HX99" s="115"/>
      <c r="HY99" s="115"/>
      <c r="HZ99" s="115"/>
      <c r="IA99" s="115"/>
      <c r="IB99" s="115"/>
      <c r="IC99" s="22">
        <f t="shared" si="244"/>
        <v>0.11136</v>
      </c>
      <c r="ID99" s="22"/>
      <c r="IE99" s="24">
        <f t="shared" si="242"/>
        <v>1.2236211626686545E-7</v>
      </c>
      <c r="IF99" s="24">
        <f t="shared" si="243"/>
        <v>8.6485543777420505E-6</v>
      </c>
    </row>
    <row r="100" spans="1:240" x14ac:dyDescent="0.25">
      <c r="A100" s="163">
        <v>98</v>
      </c>
      <c r="B100" s="49"/>
      <c r="C100" s="49" t="s">
        <v>282</v>
      </c>
      <c r="D100" s="49" t="s">
        <v>200</v>
      </c>
      <c r="E100" s="82">
        <v>353</v>
      </c>
      <c r="F100" s="53" t="s">
        <v>74</v>
      </c>
      <c r="G100" s="17">
        <v>110</v>
      </c>
      <c r="H100" s="12">
        <v>126</v>
      </c>
      <c r="I100" s="12">
        <v>125</v>
      </c>
      <c r="J100" s="12">
        <v>121</v>
      </c>
      <c r="K100" s="12">
        <v>106</v>
      </c>
      <c r="L100" s="12">
        <v>111</v>
      </c>
      <c r="M100" s="12">
        <v>129</v>
      </c>
      <c r="N100" s="12">
        <v>124</v>
      </c>
      <c r="O100" s="12">
        <v>114</v>
      </c>
      <c r="P100" s="11">
        <v>130</v>
      </c>
      <c r="Q100" s="11">
        <v>170</v>
      </c>
      <c r="R100" s="12">
        <v>171</v>
      </c>
      <c r="S100" s="11">
        <v>159</v>
      </c>
      <c r="T100" s="11">
        <v>146</v>
      </c>
      <c r="U100" s="11">
        <v>132</v>
      </c>
      <c r="V100" s="98">
        <v>106</v>
      </c>
      <c r="W100" s="98">
        <v>123</v>
      </c>
      <c r="X100" s="98">
        <v>185</v>
      </c>
      <c r="Y100" s="98">
        <v>245</v>
      </c>
      <c r="Z100" s="97">
        <v>295</v>
      </c>
      <c r="AA100" s="65"/>
      <c r="AB100" s="72">
        <f t="shared" si="245"/>
        <v>16</v>
      </c>
      <c r="AC100" s="11">
        <f t="shared" si="246"/>
        <v>-1</v>
      </c>
      <c r="AD100" s="11">
        <f t="shared" si="247"/>
        <v>-4</v>
      </c>
      <c r="AE100" s="11">
        <f t="shared" si="248"/>
        <v>-15</v>
      </c>
      <c r="AF100" s="11">
        <f t="shared" si="249"/>
        <v>5</v>
      </c>
      <c r="AG100" s="11">
        <f t="shared" si="250"/>
        <v>18</v>
      </c>
      <c r="AH100" s="11">
        <f t="shared" si="251"/>
        <v>-5</v>
      </c>
      <c r="AI100" s="11">
        <f t="shared" si="252"/>
        <v>-10</v>
      </c>
      <c r="AJ100" s="11">
        <f t="shared" si="253"/>
        <v>16</v>
      </c>
      <c r="AK100" s="11">
        <f t="shared" si="254"/>
        <v>40</v>
      </c>
      <c r="AL100" s="11">
        <f t="shared" si="255"/>
        <v>1</v>
      </c>
      <c r="AM100" s="11">
        <f t="shared" si="256"/>
        <v>-12</v>
      </c>
      <c r="AN100" s="11">
        <f t="shared" si="257"/>
        <v>-13</v>
      </c>
      <c r="AO100" s="11">
        <f t="shared" si="258"/>
        <v>-14</v>
      </c>
      <c r="AP100" s="11">
        <f t="shared" si="259"/>
        <v>-26</v>
      </c>
      <c r="AQ100" s="11">
        <f t="shared" si="260"/>
        <v>17</v>
      </c>
      <c r="AR100" s="11">
        <f t="shared" si="261"/>
        <v>62</v>
      </c>
      <c r="AS100" s="11">
        <f t="shared" si="262"/>
        <v>60</v>
      </c>
      <c r="AT100" s="11">
        <f t="shared" si="263"/>
        <v>50</v>
      </c>
      <c r="AU100" s="78">
        <f t="shared" si="264"/>
        <v>185</v>
      </c>
      <c r="AV100" s="65"/>
      <c r="AW100" s="17">
        <v>5</v>
      </c>
      <c r="AX100" s="12">
        <v>3</v>
      </c>
      <c r="AY100" s="12">
        <v>3</v>
      </c>
      <c r="AZ100" s="12">
        <v>9</v>
      </c>
      <c r="BA100" s="12">
        <v>4</v>
      </c>
      <c r="BB100" s="12">
        <v>0</v>
      </c>
      <c r="BC100" s="12">
        <v>1</v>
      </c>
      <c r="BD100" s="12">
        <v>4</v>
      </c>
      <c r="BE100" s="12">
        <v>11</v>
      </c>
      <c r="BF100" s="11">
        <v>4</v>
      </c>
      <c r="BG100" s="12">
        <v>10</v>
      </c>
      <c r="BH100" s="12">
        <v>12</v>
      </c>
      <c r="BI100" s="12">
        <v>6</v>
      </c>
      <c r="BJ100" s="12">
        <v>9</v>
      </c>
      <c r="BK100" s="12">
        <v>10</v>
      </c>
      <c r="BL100" s="12">
        <v>3</v>
      </c>
      <c r="BM100" s="11">
        <v>1</v>
      </c>
      <c r="BN100" s="11">
        <v>5</v>
      </c>
      <c r="BO100" s="8">
        <v>3</v>
      </c>
      <c r="BP100" s="27">
        <f t="shared" si="265"/>
        <v>103</v>
      </c>
      <c r="BQ100" s="19"/>
      <c r="BR100" s="5">
        <f t="shared" si="266"/>
        <v>21</v>
      </c>
      <c r="BS100" s="5">
        <f t="shared" si="267"/>
        <v>2</v>
      </c>
      <c r="BT100" s="5">
        <f t="shared" si="268"/>
        <v>-1</v>
      </c>
      <c r="BU100" s="5">
        <f t="shared" si="269"/>
        <v>-6</v>
      </c>
      <c r="BV100" s="5">
        <f t="shared" si="270"/>
        <v>9</v>
      </c>
      <c r="BW100" s="5">
        <f t="shared" si="271"/>
        <v>18</v>
      </c>
      <c r="BX100" s="5">
        <f t="shared" si="272"/>
        <v>-4</v>
      </c>
      <c r="BY100" s="5">
        <f t="shared" si="273"/>
        <v>-6</v>
      </c>
      <c r="BZ100" s="5">
        <f t="shared" si="274"/>
        <v>27</v>
      </c>
      <c r="CA100" s="5">
        <f t="shared" si="275"/>
        <v>44</v>
      </c>
      <c r="CB100" s="5">
        <f t="shared" si="276"/>
        <v>11</v>
      </c>
      <c r="CC100" s="5">
        <f t="shared" si="277"/>
        <v>0</v>
      </c>
      <c r="CD100" s="5">
        <f t="shared" si="278"/>
        <v>-7</v>
      </c>
      <c r="CE100" s="5">
        <f t="shared" si="279"/>
        <v>-5</v>
      </c>
      <c r="CF100" s="5">
        <f t="shared" si="280"/>
        <v>-16</v>
      </c>
      <c r="CG100" s="5">
        <f t="shared" si="281"/>
        <v>20</v>
      </c>
      <c r="CH100" s="5">
        <f t="shared" si="282"/>
        <v>63</v>
      </c>
      <c r="CI100" s="5">
        <f t="shared" si="283"/>
        <v>65</v>
      </c>
      <c r="CJ100" s="5">
        <f t="shared" si="284"/>
        <v>53</v>
      </c>
      <c r="CK100" s="19">
        <f t="shared" si="285"/>
        <v>288</v>
      </c>
      <c r="CL100" s="19"/>
      <c r="CM100" s="5"/>
      <c r="CN100" s="5">
        <f t="shared" si="286"/>
        <v>-19</v>
      </c>
      <c r="CO100" s="5">
        <f t="shared" si="287"/>
        <v>-3</v>
      </c>
      <c r="CP100" s="5">
        <f t="shared" si="288"/>
        <v>-5</v>
      </c>
      <c r="CQ100" s="5">
        <f t="shared" si="289"/>
        <v>15</v>
      </c>
      <c r="CR100" s="5">
        <f t="shared" si="290"/>
        <v>9</v>
      </c>
      <c r="CS100" s="5">
        <f t="shared" si="291"/>
        <v>-22</v>
      </c>
      <c r="CT100" s="5">
        <f t="shared" si="292"/>
        <v>-2</v>
      </c>
      <c r="CU100" s="5">
        <f t="shared" si="293"/>
        <v>33</v>
      </c>
      <c r="CV100" s="5">
        <f t="shared" si="294"/>
        <v>17</v>
      </c>
      <c r="CW100" s="5">
        <f t="shared" si="295"/>
        <v>-33</v>
      </c>
      <c r="CX100" s="5">
        <f t="shared" si="296"/>
        <v>-11</v>
      </c>
      <c r="CY100" s="5">
        <f t="shared" si="297"/>
        <v>-7</v>
      </c>
      <c r="CZ100" s="5">
        <f t="shared" si="298"/>
        <v>2</v>
      </c>
      <c r="DA100" s="5">
        <f t="shared" si="299"/>
        <v>-11</v>
      </c>
      <c r="DB100" s="5">
        <f t="shared" si="300"/>
        <v>36</v>
      </c>
      <c r="DC100" s="5">
        <f t="shared" si="301"/>
        <v>43</v>
      </c>
      <c r="DD100" s="5">
        <f t="shared" si="302"/>
        <v>2</v>
      </c>
      <c r="DE100" s="5">
        <f t="shared" si="303"/>
        <v>-12</v>
      </c>
      <c r="DF100" s="19"/>
      <c r="DG100" s="19"/>
      <c r="DH100" s="19"/>
      <c r="DI100" s="77"/>
      <c r="DJ100" s="121">
        <v>-0.90476190476190477</v>
      </c>
      <c r="DK100" s="121">
        <v>-1.5</v>
      </c>
      <c r="DL100" s="121">
        <v>5</v>
      </c>
      <c r="DM100" s="121">
        <v>-2.5</v>
      </c>
      <c r="DN100" s="121">
        <v>1</v>
      </c>
      <c r="DO100" s="121">
        <v>-1.2222222222222223</v>
      </c>
      <c r="DP100" s="121">
        <v>0.5</v>
      </c>
      <c r="DQ100" s="121">
        <v>-5.5</v>
      </c>
      <c r="DR100" s="121">
        <v>0.62962962962962965</v>
      </c>
      <c r="DS100" s="121">
        <v>-0.75</v>
      </c>
      <c r="DT100" s="121">
        <v>-1</v>
      </c>
      <c r="DU100" s="121" t="e">
        <v>#DIV/0!</v>
      </c>
      <c r="DV100" s="121">
        <v>-0.2857142857142857</v>
      </c>
      <c r="DW100" s="121">
        <v>2.2000000000000002</v>
      </c>
      <c r="DX100" s="121">
        <v>-2.25</v>
      </c>
      <c r="DY100" s="121">
        <v>2.15</v>
      </c>
      <c r="DZ100" s="121">
        <v>3.1746031746031744E-2</v>
      </c>
      <c r="EA100" s="121"/>
      <c r="EB100" s="24"/>
      <c r="EC100" s="63"/>
      <c r="ED100" s="77"/>
      <c r="EE100" s="77"/>
      <c r="EF100" s="77"/>
      <c r="EG100" s="77"/>
      <c r="EH100" s="77"/>
      <c r="EI100" s="77"/>
      <c r="EJ100" s="77"/>
      <c r="EK100" s="77"/>
      <c r="EL100" s="77"/>
      <c r="EM100" s="77"/>
      <c r="EN100" s="77"/>
      <c r="EO100" s="77"/>
      <c r="EP100" s="77"/>
      <c r="EQ100" s="77"/>
      <c r="ER100" s="77"/>
      <c r="ES100" s="77"/>
      <c r="ET100" s="77"/>
      <c r="EU100" s="77"/>
      <c r="EV100" s="77"/>
      <c r="EW100" s="24"/>
      <c r="EX100" s="19"/>
      <c r="EY100" s="77"/>
      <c r="EZ100" s="77"/>
      <c r="FA100" s="77"/>
      <c r="FB100" s="77"/>
      <c r="FC100" s="77"/>
      <c r="FD100" s="77"/>
      <c r="FE100" s="77"/>
      <c r="FF100" s="77"/>
      <c r="FG100" s="77"/>
      <c r="FH100" s="77"/>
      <c r="FI100" s="77"/>
      <c r="FJ100" s="77"/>
      <c r="FK100" s="77"/>
      <c r="FL100" s="77"/>
      <c r="FM100" s="77"/>
      <c r="FN100" s="77"/>
      <c r="FO100" s="77"/>
      <c r="FP100" s="77"/>
      <c r="FQ100" s="77"/>
      <c r="FR100" s="24"/>
      <c r="FS100" s="24"/>
      <c r="FT100" s="24"/>
      <c r="FU100" s="77"/>
      <c r="FV100" s="77"/>
      <c r="FW100" s="77"/>
      <c r="FX100" s="77"/>
      <c r="FY100" s="77"/>
      <c r="FZ100" s="77"/>
      <c r="GA100" s="77"/>
      <c r="GB100" s="77"/>
      <c r="GC100" s="77"/>
      <c r="GD100" s="77"/>
      <c r="GE100" s="77"/>
      <c r="GF100" s="77"/>
      <c r="GG100" s="77"/>
      <c r="GH100" s="77"/>
      <c r="GI100" s="77"/>
      <c r="GJ100" s="77"/>
      <c r="GK100" s="77"/>
      <c r="GL100" s="77"/>
      <c r="GM100" s="77"/>
      <c r="GN100" s="24"/>
      <c r="GO100" s="24">
        <v>0.84041999999999994</v>
      </c>
      <c r="GP100" s="10">
        <f t="shared" si="304"/>
        <v>17.648820000000001</v>
      </c>
      <c r="GQ100" s="10">
        <f t="shared" si="305"/>
        <v>1.6808399999999999</v>
      </c>
      <c r="GR100" s="10">
        <f t="shared" si="306"/>
        <v>-0.84041999999999994</v>
      </c>
      <c r="GS100" s="10">
        <f t="shared" si="307"/>
        <v>-5.0425199999999997</v>
      </c>
      <c r="GT100" s="10">
        <f t="shared" si="308"/>
        <v>7.5637799999999995</v>
      </c>
      <c r="GU100" s="10">
        <f t="shared" si="309"/>
        <v>15.127559999999999</v>
      </c>
      <c r="GV100" s="10">
        <f t="shared" si="310"/>
        <v>-3.3616799999999998</v>
      </c>
      <c r="GW100" s="10">
        <f t="shared" si="311"/>
        <v>-5.0425199999999997</v>
      </c>
      <c r="GX100" s="10">
        <f t="shared" si="312"/>
        <v>22.691339999999997</v>
      </c>
      <c r="GY100" s="10">
        <f t="shared" si="313"/>
        <v>36.978479999999998</v>
      </c>
      <c r="GZ100" s="10">
        <f t="shared" si="314"/>
        <v>9.2446199999999994</v>
      </c>
      <c r="HA100" s="10">
        <f t="shared" si="315"/>
        <v>0</v>
      </c>
      <c r="HB100" s="10">
        <f t="shared" si="316"/>
        <v>-5.8829399999999996</v>
      </c>
      <c r="HC100" s="10">
        <f t="shared" si="317"/>
        <v>-4.2020999999999997</v>
      </c>
      <c r="HD100" s="10">
        <f t="shared" si="318"/>
        <v>-13.446719999999999</v>
      </c>
      <c r="HE100" s="10">
        <f t="shared" si="319"/>
        <v>16.808399999999999</v>
      </c>
      <c r="HF100" s="10">
        <f t="shared" si="320"/>
        <v>52.946459999999995</v>
      </c>
      <c r="HG100" s="10">
        <f t="shared" si="321"/>
        <v>54.627299999999998</v>
      </c>
      <c r="HH100" s="10">
        <f t="shared" si="322"/>
        <v>44.542259999999999</v>
      </c>
      <c r="HI100" s="19">
        <f t="shared" si="323"/>
        <v>242.04095999999998</v>
      </c>
      <c r="HJ100" s="115"/>
      <c r="HK100" s="115"/>
      <c r="HL100" s="115"/>
      <c r="HM100" s="115"/>
      <c r="HN100" s="115"/>
      <c r="HO100" s="115"/>
      <c r="HP100" s="115"/>
      <c r="HQ100" s="115"/>
      <c r="HR100" s="115"/>
      <c r="HS100" s="115"/>
      <c r="HT100" s="115"/>
      <c r="HU100" s="115"/>
      <c r="HV100" s="115"/>
      <c r="HW100" s="115"/>
      <c r="HX100" s="115"/>
      <c r="HY100" s="115"/>
      <c r="HZ100" s="115"/>
      <c r="IA100" s="115"/>
      <c r="IB100" s="115"/>
      <c r="IC100" s="22">
        <f t="shared" si="244"/>
        <v>0.84041999999999994</v>
      </c>
      <c r="ID100" s="22"/>
      <c r="IE100" s="24">
        <f t="shared" si="242"/>
        <v>3.9154347678943603E-6</v>
      </c>
      <c r="IF100" s="24">
        <f t="shared" si="243"/>
        <v>2.1276324776482564E-5</v>
      </c>
    </row>
    <row r="101" spans="1:240" x14ac:dyDescent="0.25">
      <c r="A101" s="163">
        <v>99</v>
      </c>
      <c r="B101" s="43"/>
      <c r="C101" s="43" t="s">
        <v>283</v>
      </c>
      <c r="D101" s="43" t="s">
        <v>184</v>
      </c>
      <c r="E101" s="82">
        <v>118</v>
      </c>
      <c r="F101" s="52" t="s">
        <v>14</v>
      </c>
      <c r="G101" s="17">
        <v>5</v>
      </c>
      <c r="H101" s="12">
        <v>5</v>
      </c>
      <c r="I101" s="12">
        <v>7</v>
      </c>
      <c r="J101" s="12">
        <v>6</v>
      </c>
      <c r="K101" s="12">
        <v>7</v>
      </c>
      <c r="L101" s="12">
        <v>8</v>
      </c>
      <c r="M101" s="12">
        <v>7</v>
      </c>
      <c r="N101" s="12">
        <v>12</v>
      </c>
      <c r="O101" s="12">
        <v>9</v>
      </c>
      <c r="P101" s="11">
        <v>15</v>
      </c>
      <c r="Q101" s="11">
        <v>15</v>
      </c>
      <c r="R101" s="12">
        <v>16</v>
      </c>
      <c r="S101" s="11">
        <v>14</v>
      </c>
      <c r="T101" s="11">
        <v>13</v>
      </c>
      <c r="U101" s="11">
        <v>10</v>
      </c>
      <c r="V101" s="98">
        <v>9</v>
      </c>
      <c r="W101" s="98">
        <v>6</v>
      </c>
      <c r="X101" s="98">
        <v>5</v>
      </c>
      <c r="Y101" s="98">
        <v>6</v>
      </c>
      <c r="Z101" s="98">
        <v>9</v>
      </c>
      <c r="AA101" s="65"/>
      <c r="AB101" s="72">
        <f t="shared" si="245"/>
        <v>0</v>
      </c>
      <c r="AC101" s="11">
        <f t="shared" si="246"/>
        <v>2</v>
      </c>
      <c r="AD101" s="11">
        <f t="shared" si="247"/>
        <v>-1</v>
      </c>
      <c r="AE101" s="11">
        <f t="shared" si="248"/>
        <v>1</v>
      </c>
      <c r="AF101" s="11">
        <f t="shared" si="249"/>
        <v>1</v>
      </c>
      <c r="AG101" s="11">
        <f t="shared" si="250"/>
        <v>-1</v>
      </c>
      <c r="AH101" s="11">
        <f t="shared" si="251"/>
        <v>5</v>
      </c>
      <c r="AI101" s="11">
        <f t="shared" si="252"/>
        <v>-3</v>
      </c>
      <c r="AJ101" s="11">
        <f t="shared" si="253"/>
        <v>6</v>
      </c>
      <c r="AK101" s="11">
        <f t="shared" si="254"/>
        <v>0</v>
      </c>
      <c r="AL101" s="11">
        <f t="shared" si="255"/>
        <v>1</v>
      </c>
      <c r="AM101" s="11">
        <f t="shared" si="256"/>
        <v>-2</v>
      </c>
      <c r="AN101" s="11">
        <f t="shared" si="257"/>
        <v>-1</v>
      </c>
      <c r="AO101" s="11">
        <f t="shared" si="258"/>
        <v>-3</v>
      </c>
      <c r="AP101" s="11">
        <f t="shared" si="259"/>
        <v>-1</v>
      </c>
      <c r="AQ101" s="11">
        <f t="shared" si="260"/>
        <v>-3</v>
      </c>
      <c r="AR101" s="11">
        <f t="shared" si="261"/>
        <v>-1</v>
      </c>
      <c r="AS101" s="11">
        <f t="shared" si="262"/>
        <v>1</v>
      </c>
      <c r="AT101" s="11">
        <f t="shared" si="263"/>
        <v>3</v>
      </c>
      <c r="AU101" s="78">
        <f t="shared" si="264"/>
        <v>4</v>
      </c>
      <c r="AV101" s="65"/>
      <c r="AW101" s="17">
        <v>0</v>
      </c>
      <c r="AX101" s="12">
        <v>0</v>
      </c>
      <c r="AY101" s="12">
        <v>0</v>
      </c>
      <c r="AZ101" s="12">
        <v>0</v>
      </c>
      <c r="BA101" s="12">
        <v>0</v>
      </c>
      <c r="BB101" s="12">
        <v>0</v>
      </c>
      <c r="BC101" s="12">
        <v>0</v>
      </c>
      <c r="BD101" s="12">
        <v>0</v>
      </c>
      <c r="BE101" s="12">
        <v>0</v>
      </c>
      <c r="BF101" s="11">
        <v>0</v>
      </c>
      <c r="BG101" s="11">
        <v>0</v>
      </c>
      <c r="BH101" s="11"/>
      <c r="BI101" s="11"/>
      <c r="BJ101" s="11"/>
      <c r="BK101" s="11">
        <v>1</v>
      </c>
      <c r="BL101" s="11"/>
      <c r="BM101" s="11"/>
      <c r="BN101" s="11"/>
      <c r="BO101" s="8"/>
      <c r="BP101" s="27">
        <f t="shared" si="265"/>
        <v>1</v>
      </c>
      <c r="BQ101" s="27"/>
      <c r="BR101" s="5">
        <f t="shared" si="266"/>
        <v>0</v>
      </c>
      <c r="BS101" s="5">
        <f t="shared" si="267"/>
        <v>2</v>
      </c>
      <c r="BT101" s="5">
        <f t="shared" si="268"/>
        <v>-1</v>
      </c>
      <c r="BU101" s="5">
        <f t="shared" si="269"/>
        <v>1</v>
      </c>
      <c r="BV101" s="5">
        <f t="shared" si="270"/>
        <v>1</v>
      </c>
      <c r="BW101" s="5">
        <f t="shared" si="271"/>
        <v>-1</v>
      </c>
      <c r="BX101" s="5">
        <f t="shared" si="272"/>
        <v>5</v>
      </c>
      <c r="BY101" s="5">
        <f t="shared" si="273"/>
        <v>-3</v>
      </c>
      <c r="BZ101" s="5">
        <f t="shared" si="274"/>
        <v>6</v>
      </c>
      <c r="CA101" s="5">
        <f t="shared" si="275"/>
        <v>0</v>
      </c>
      <c r="CB101" s="5">
        <f t="shared" si="276"/>
        <v>1</v>
      </c>
      <c r="CC101" s="5">
        <f t="shared" si="277"/>
        <v>-2</v>
      </c>
      <c r="CD101" s="5">
        <f t="shared" si="278"/>
        <v>-1</v>
      </c>
      <c r="CE101" s="5">
        <f t="shared" si="279"/>
        <v>-3</v>
      </c>
      <c r="CF101" s="5">
        <f t="shared" si="280"/>
        <v>0</v>
      </c>
      <c r="CG101" s="5">
        <f t="shared" si="281"/>
        <v>-3</v>
      </c>
      <c r="CH101" s="5">
        <f t="shared" si="282"/>
        <v>-1</v>
      </c>
      <c r="CI101" s="5">
        <f t="shared" si="283"/>
        <v>1</v>
      </c>
      <c r="CJ101" s="5">
        <f t="shared" si="284"/>
        <v>3</v>
      </c>
      <c r="CK101" s="19">
        <f t="shared" si="285"/>
        <v>5</v>
      </c>
      <c r="CL101" s="19"/>
      <c r="CM101" s="5"/>
      <c r="CN101" s="5">
        <f t="shared" si="286"/>
        <v>2</v>
      </c>
      <c r="CO101" s="5">
        <f t="shared" si="287"/>
        <v>-3</v>
      </c>
      <c r="CP101" s="5">
        <f t="shared" si="288"/>
        <v>2</v>
      </c>
      <c r="CQ101" s="5">
        <f t="shared" si="289"/>
        <v>0</v>
      </c>
      <c r="CR101" s="5">
        <f t="shared" si="290"/>
        <v>-2</v>
      </c>
      <c r="CS101" s="5">
        <f t="shared" si="291"/>
        <v>6</v>
      </c>
      <c r="CT101" s="5">
        <f t="shared" si="292"/>
        <v>-8</v>
      </c>
      <c r="CU101" s="5">
        <f t="shared" si="293"/>
        <v>9</v>
      </c>
      <c r="CV101" s="5">
        <f t="shared" si="294"/>
        <v>-6</v>
      </c>
      <c r="CW101" s="5">
        <f t="shared" si="295"/>
        <v>1</v>
      </c>
      <c r="CX101" s="5">
        <f t="shared" si="296"/>
        <v>-3</v>
      </c>
      <c r="CY101" s="5">
        <f t="shared" si="297"/>
        <v>1</v>
      </c>
      <c r="CZ101" s="5">
        <f t="shared" si="298"/>
        <v>-2</v>
      </c>
      <c r="DA101" s="5">
        <f t="shared" si="299"/>
        <v>3</v>
      </c>
      <c r="DB101" s="5">
        <f t="shared" si="300"/>
        <v>-3</v>
      </c>
      <c r="DC101" s="5">
        <f t="shared" si="301"/>
        <v>2</v>
      </c>
      <c r="DD101" s="5">
        <f t="shared" si="302"/>
        <v>2</v>
      </c>
      <c r="DE101" s="5">
        <f t="shared" si="303"/>
        <v>2</v>
      </c>
      <c r="DF101" s="19"/>
      <c r="DG101" s="19"/>
      <c r="DH101" s="19"/>
      <c r="DI101" s="77"/>
      <c r="DJ101" s="121" t="e">
        <v>#DIV/0!</v>
      </c>
      <c r="DK101" s="121">
        <v>-1.5</v>
      </c>
      <c r="DL101" s="121">
        <v>-2</v>
      </c>
      <c r="DM101" s="121">
        <v>0</v>
      </c>
      <c r="DN101" s="121">
        <v>-2</v>
      </c>
      <c r="DO101" s="121">
        <v>-6</v>
      </c>
      <c r="DP101" s="121">
        <v>-1.6</v>
      </c>
      <c r="DQ101" s="121">
        <v>-3</v>
      </c>
      <c r="DR101" s="121">
        <v>-1</v>
      </c>
      <c r="DS101" s="121" t="e">
        <v>#DIV/0!</v>
      </c>
      <c r="DT101" s="121">
        <v>-3</v>
      </c>
      <c r="DU101" s="121">
        <v>-0.5</v>
      </c>
      <c r="DV101" s="121">
        <v>2</v>
      </c>
      <c r="DW101" s="121">
        <v>-1</v>
      </c>
      <c r="DX101" s="121" t="e">
        <v>#DIV/0!</v>
      </c>
      <c r="DY101" s="121">
        <v>-0.66666666666666663</v>
      </c>
      <c r="DZ101" s="121">
        <v>-2</v>
      </c>
      <c r="EA101" s="121"/>
      <c r="EB101" s="24"/>
      <c r="EC101" s="65"/>
      <c r="ED101" s="77"/>
      <c r="EE101" s="77"/>
      <c r="EF101" s="77"/>
      <c r="EG101" s="77"/>
      <c r="EH101" s="77"/>
      <c r="EI101" s="77"/>
      <c r="EJ101" s="77"/>
      <c r="EK101" s="77"/>
      <c r="EL101" s="77"/>
      <c r="EM101" s="77"/>
      <c r="EN101" s="77"/>
      <c r="EO101" s="77"/>
      <c r="EP101" s="77"/>
      <c r="EQ101" s="77"/>
      <c r="ER101" s="77"/>
      <c r="ES101" s="77"/>
      <c r="ET101" s="77"/>
      <c r="EU101" s="77"/>
      <c r="EV101" s="77"/>
      <c r="EW101" s="24"/>
      <c r="EX101" s="27"/>
      <c r="EY101" s="77"/>
      <c r="EZ101" s="77"/>
      <c r="FA101" s="77"/>
      <c r="FB101" s="77"/>
      <c r="FC101" s="77"/>
      <c r="FD101" s="77"/>
      <c r="FE101" s="77"/>
      <c r="FF101" s="77"/>
      <c r="FG101" s="77"/>
      <c r="FH101" s="77"/>
      <c r="FI101" s="77"/>
      <c r="FJ101" s="77"/>
      <c r="FK101" s="77"/>
      <c r="FL101" s="77"/>
      <c r="FM101" s="77"/>
      <c r="FN101" s="77"/>
      <c r="FO101" s="77"/>
      <c r="FP101" s="77"/>
      <c r="FQ101" s="77"/>
      <c r="FR101" s="24"/>
      <c r="FS101" s="24"/>
      <c r="FT101" s="24"/>
      <c r="FU101" s="77"/>
      <c r="FV101" s="77"/>
      <c r="FW101" s="77"/>
      <c r="FX101" s="77"/>
      <c r="FY101" s="77"/>
      <c r="FZ101" s="77"/>
      <c r="GA101" s="77"/>
      <c r="GB101" s="77"/>
      <c r="GC101" s="77"/>
      <c r="GD101" s="77"/>
      <c r="GE101" s="77"/>
      <c r="GF101" s="77"/>
      <c r="GG101" s="77"/>
      <c r="GH101" s="77"/>
      <c r="GI101" s="77"/>
      <c r="GJ101" s="77"/>
      <c r="GK101" s="77"/>
      <c r="GL101" s="77"/>
      <c r="GM101" s="77"/>
      <c r="GN101" s="24"/>
      <c r="GO101" s="24">
        <v>4.176E-3</v>
      </c>
      <c r="GP101" s="10">
        <f t="shared" si="304"/>
        <v>0</v>
      </c>
      <c r="GQ101" s="10">
        <f t="shared" si="305"/>
        <v>8.352E-3</v>
      </c>
      <c r="GR101" s="10">
        <f t="shared" si="306"/>
        <v>-4.176E-3</v>
      </c>
      <c r="GS101" s="10">
        <f t="shared" si="307"/>
        <v>4.176E-3</v>
      </c>
      <c r="GT101" s="10">
        <f t="shared" si="308"/>
        <v>4.176E-3</v>
      </c>
      <c r="GU101" s="10">
        <f t="shared" si="309"/>
        <v>-4.176E-3</v>
      </c>
      <c r="GV101" s="10">
        <f t="shared" si="310"/>
        <v>2.0879999999999999E-2</v>
      </c>
      <c r="GW101" s="10">
        <f t="shared" si="311"/>
        <v>-1.2528000000000001E-2</v>
      </c>
      <c r="GX101" s="10">
        <f t="shared" si="312"/>
        <v>2.5056000000000002E-2</v>
      </c>
      <c r="GY101" s="10">
        <f t="shared" si="313"/>
        <v>0</v>
      </c>
      <c r="GZ101" s="10">
        <f t="shared" si="314"/>
        <v>4.176E-3</v>
      </c>
      <c r="HA101" s="10">
        <f t="shared" si="315"/>
        <v>-8.352E-3</v>
      </c>
      <c r="HB101" s="10">
        <f t="shared" si="316"/>
        <v>-4.176E-3</v>
      </c>
      <c r="HC101" s="10">
        <f t="shared" si="317"/>
        <v>-1.2528000000000001E-2</v>
      </c>
      <c r="HD101" s="10">
        <f t="shared" si="318"/>
        <v>0</v>
      </c>
      <c r="HE101" s="10">
        <f t="shared" si="319"/>
        <v>-1.2528000000000001E-2</v>
      </c>
      <c r="HF101" s="10">
        <f t="shared" si="320"/>
        <v>-4.176E-3</v>
      </c>
      <c r="HG101" s="10">
        <f t="shared" si="321"/>
        <v>4.176E-3</v>
      </c>
      <c r="HH101" s="10">
        <f t="shared" si="322"/>
        <v>1.2528000000000001E-2</v>
      </c>
      <c r="HI101" s="19">
        <f t="shared" si="323"/>
        <v>2.0879999999999999E-2</v>
      </c>
      <c r="HJ101" s="115"/>
      <c r="HK101" s="115"/>
      <c r="HL101" s="115"/>
      <c r="HM101" s="115"/>
      <c r="HN101" s="115"/>
      <c r="HO101" s="115"/>
      <c r="HP101" s="115"/>
      <c r="HQ101" s="115"/>
      <c r="HR101" s="115"/>
      <c r="HS101" s="115"/>
      <c r="HT101" s="115"/>
      <c r="HU101" s="115"/>
      <c r="HV101" s="115"/>
      <c r="HW101" s="115"/>
      <c r="HX101" s="115"/>
      <c r="HY101" s="115"/>
      <c r="HZ101" s="115"/>
      <c r="IA101" s="115"/>
      <c r="IB101" s="115"/>
      <c r="IC101" s="22">
        <f t="shared" si="244"/>
        <v>4.176E-3</v>
      </c>
      <c r="ID101" s="22"/>
      <c r="IE101" s="24">
        <f t="shared" si="242"/>
        <v>1.101259046401789E-9</v>
      </c>
      <c r="IF101" s="24">
        <f t="shared" si="243"/>
        <v>1.8354317440029816E-9</v>
      </c>
    </row>
    <row r="102" spans="1:240" x14ac:dyDescent="0.25">
      <c r="A102" s="163">
        <v>100</v>
      </c>
      <c r="B102" s="49"/>
      <c r="C102" s="43" t="s">
        <v>283</v>
      </c>
      <c r="D102" s="49" t="s">
        <v>183</v>
      </c>
      <c r="E102" s="82">
        <v>137</v>
      </c>
      <c r="F102" s="52" t="s">
        <v>25</v>
      </c>
      <c r="G102" s="17">
        <v>129</v>
      </c>
      <c r="H102" s="12">
        <v>151</v>
      </c>
      <c r="I102" s="12">
        <v>169</v>
      </c>
      <c r="J102" s="12">
        <v>192</v>
      </c>
      <c r="K102" s="12">
        <v>250</v>
      </c>
      <c r="L102" s="12">
        <v>332</v>
      </c>
      <c r="M102" s="12">
        <v>491</v>
      </c>
      <c r="N102" s="12">
        <v>706</v>
      </c>
      <c r="O102" s="12">
        <v>865</v>
      </c>
      <c r="P102" s="11">
        <v>1005</v>
      </c>
      <c r="Q102" s="11">
        <v>1237</v>
      </c>
      <c r="R102" s="12">
        <v>1412</v>
      </c>
      <c r="S102" s="11">
        <v>1651</v>
      </c>
      <c r="T102" s="11">
        <v>1914</v>
      </c>
      <c r="U102" s="11">
        <v>2168</v>
      </c>
      <c r="V102" s="98">
        <v>2285</v>
      </c>
      <c r="W102" s="98">
        <v>2349</v>
      </c>
      <c r="X102" s="98">
        <v>2425</v>
      </c>
      <c r="Y102" s="98">
        <v>2506</v>
      </c>
      <c r="Z102" s="97">
        <v>2682</v>
      </c>
      <c r="AA102" s="65"/>
      <c r="AB102" s="72">
        <f t="shared" si="245"/>
        <v>22</v>
      </c>
      <c r="AC102" s="11">
        <f t="shared" si="246"/>
        <v>18</v>
      </c>
      <c r="AD102" s="11">
        <f t="shared" si="247"/>
        <v>23</v>
      </c>
      <c r="AE102" s="11">
        <f t="shared" si="248"/>
        <v>58</v>
      </c>
      <c r="AF102" s="11">
        <f t="shared" si="249"/>
        <v>82</v>
      </c>
      <c r="AG102" s="11">
        <f t="shared" si="250"/>
        <v>159</v>
      </c>
      <c r="AH102" s="11">
        <f t="shared" si="251"/>
        <v>215</v>
      </c>
      <c r="AI102" s="11">
        <f t="shared" si="252"/>
        <v>159</v>
      </c>
      <c r="AJ102" s="11">
        <f t="shared" si="253"/>
        <v>140</v>
      </c>
      <c r="AK102" s="11">
        <f t="shared" si="254"/>
        <v>232</v>
      </c>
      <c r="AL102" s="11">
        <f t="shared" si="255"/>
        <v>175</v>
      </c>
      <c r="AM102" s="11">
        <f t="shared" si="256"/>
        <v>239</v>
      </c>
      <c r="AN102" s="11">
        <f t="shared" si="257"/>
        <v>263</v>
      </c>
      <c r="AO102" s="11">
        <f t="shared" si="258"/>
        <v>254</v>
      </c>
      <c r="AP102" s="11">
        <f t="shared" si="259"/>
        <v>117</v>
      </c>
      <c r="AQ102" s="11">
        <f t="shared" si="260"/>
        <v>64</v>
      </c>
      <c r="AR102" s="11">
        <f t="shared" si="261"/>
        <v>76</v>
      </c>
      <c r="AS102" s="11">
        <f t="shared" si="262"/>
        <v>81</v>
      </c>
      <c r="AT102" s="11">
        <f t="shared" si="263"/>
        <v>176</v>
      </c>
      <c r="AU102" s="78">
        <f t="shared" si="264"/>
        <v>2553</v>
      </c>
      <c r="AV102" s="65"/>
      <c r="AW102" s="17">
        <v>3</v>
      </c>
      <c r="AX102" s="12">
        <v>11</v>
      </c>
      <c r="AY102" s="12">
        <v>10</v>
      </c>
      <c r="AZ102" s="12">
        <v>2</v>
      </c>
      <c r="BA102" s="12">
        <v>8</v>
      </c>
      <c r="BB102" s="12">
        <v>8</v>
      </c>
      <c r="BC102" s="12">
        <v>6</v>
      </c>
      <c r="BD102" s="12">
        <v>7</v>
      </c>
      <c r="BE102" s="12">
        <v>8</v>
      </c>
      <c r="BF102" s="11">
        <v>3</v>
      </c>
      <c r="BG102" s="11">
        <v>1</v>
      </c>
      <c r="BH102" s="11">
        <v>13</v>
      </c>
      <c r="BI102" s="11">
        <v>3</v>
      </c>
      <c r="BJ102" s="11">
        <v>9</v>
      </c>
      <c r="BK102" s="11">
        <v>18</v>
      </c>
      <c r="BL102" s="11">
        <v>13</v>
      </c>
      <c r="BM102" s="12">
        <v>20</v>
      </c>
      <c r="BN102" s="12">
        <v>22</v>
      </c>
      <c r="BO102" s="23">
        <v>21</v>
      </c>
      <c r="BP102" s="27">
        <f t="shared" si="265"/>
        <v>186</v>
      </c>
      <c r="BQ102" s="27"/>
      <c r="BR102" s="5">
        <f t="shared" si="266"/>
        <v>25</v>
      </c>
      <c r="BS102" s="5">
        <f t="shared" si="267"/>
        <v>29</v>
      </c>
      <c r="BT102" s="5">
        <f t="shared" si="268"/>
        <v>33</v>
      </c>
      <c r="BU102" s="5">
        <f t="shared" si="269"/>
        <v>60</v>
      </c>
      <c r="BV102" s="5">
        <f t="shared" si="270"/>
        <v>90</v>
      </c>
      <c r="BW102" s="5">
        <f t="shared" si="271"/>
        <v>167</v>
      </c>
      <c r="BX102" s="5">
        <f t="shared" si="272"/>
        <v>221</v>
      </c>
      <c r="BY102" s="5">
        <f t="shared" si="273"/>
        <v>166</v>
      </c>
      <c r="BZ102" s="5">
        <f t="shared" si="274"/>
        <v>148</v>
      </c>
      <c r="CA102" s="5">
        <f t="shared" si="275"/>
        <v>235</v>
      </c>
      <c r="CB102" s="5">
        <f t="shared" si="276"/>
        <v>176</v>
      </c>
      <c r="CC102" s="5">
        <f t="shared" si="277"/>
        <v>252</v>
      </c>
      <c r="CD102" s="5">
        <f t="shared" si="278"/>
        <v>266</v>
      </c>
      <c r="CE102" s="5">
        <f t="shared" si="279"/>
        <v>263</v>
      </c>
      <c r="CF102" s="5">
        <f t="shared" si="280"/>
        <v>135</v>
      </c>
      <c r="CG102" s="5">
        <f t="shared" si="281"/>
        <v>77</v>
      </c>
      <c r="CH102" s="5">
        <f t="shared" si="282"/>
        <v>96</v>
      </c>
      <c r="CI102" s="5">
        <f t="shared" si="283"/>
        <v>103</v>
      </c>
      <c r="CJ102" s="5">
        <f t="shared" si="284"/>
        <v>197</v>
      </c>
      <c r="CK102" s="19">
        <f t="shared" si="285"/>
        <v>2739</v>
      </c>
      <c r="CL102" s="19"/>
      <c r="CM102" s="5"/>
      <c r="CN102" s="5">
        <f t="shared" si="286"/>
        <v>4</v>
      </c>
      <c r="CO102" s="5">
        <f t="shared" si="287"/>
        <v>4</v>
      </c>
      <c r="CP102" s="5">
        <f t="shared" si="288"/>
        <v>27</v>
      </c>
      <c r="CQ102" s="5">
        <f t="shared" si="289"/>
        <v>30</v>
      </c>
      <c r="CR102" s="5">
        <f t="shared" si="290"/>
        <v>77</v>
      </c>
      <c r="CS102" s="5">
        <f t="shared" si="291"/>
        <v>54</v>
      </c>
      <c r="CT102" s="5">
        <f t="shared" si="292"/>
        <v>-55</v>
      </c>
      <c r="CU102" s="5">
        <f t="shared" si="293"/>
        <v>-18</v>
      </c>
      <c r="CV102" s="5">
        <f t="shared" si="294"/>
        <v>87</v>
      </c>
      <c r="CW102" s="5">
        <f t="shared" si="295"/>
        <v>-59</v>
      </c>
      <c r="CX102" s="5">
        <f t="shared" si="296"/>
        <v>76</v>
      </c>
      <c r="CY102" s="5">
        <f t="shared" si="297"/>
        <v>14</v>
      </c>
      <c r="CZ102" s="5">
        <f t="shared" si="298"/>
        <v>-3</v>
      </c>
      <c r="DA102" s="5">
        <f t="shared" si="299"/>
        <v>-128</v>
      </c>
      <c r="DB102" s="5">
        <f t="shared" si="300"/>
        <v>-58</v>
      </c>
      <c r="DC102" s="5">
        <f t="shared" si="301"/>
        <v>19</v>
      </c>
      <c r="DD102" s="5">
        <f t="shared" si="302"/>
        <v>7</v>
      </c>
      <c r="DE102" s="5">
        <f t="shared" si="303"/>
        <v>94</v>
      </c>
      <c r="DF102" s="19"/>
      <c r="DG102" s="19"/>
      <c r="DH102" s="19"/>
      <c r="DI102" s="77"/>
      <c r="DJ102" s="121">
        <v>0.16</v>
      </c>
      <c r="DK102" s="121">
        <v>0.13793103448275862</v>
      </c>
      <c r="DL102" s="121">
        <v>0.81818181818181823</v>
      </c>
      <c r="DM102" s="121">
        <v>0.5</v>
      </c>
      <c r="DN102" s="121">
        <v>0.85555555555555551</v>
      </c>
      <c r="DO102" s="121">
        <v>0.32335329341317365</v>
      </c>
      <c r="DP102" s="121">
        <v>-0.24886877828054299</v>
      </c>
      <c r="DQ102" s="121">
        <v>-0.10843373493975904</v>
      </c>
      <c r="DR102" s="121">
        <v>0.58783783783783783</v>
      </c>
      <c r="DS102" s="121">
        <v>-0.25106382978723402</v>
      </c>
      <c r="DT102" s="121">
        <v>0.43181818181818182</v>
      </c>
      <c r="DU102" s="121">
        <v>5.5555555555555552E-2</v>
      </c>
      <c r="DV102" s="121">
        <v>-1.1278195488721804E-2</v>
      </c>
      <c r="DW102" s="121">
        <v>-0.48669201520912547</v>
      </c>
      <c r="DX102" s="121">
        <v>-0.42962962962962964</v>
      </c>
      <c r="DY102" s="121">
        <v>0.24675324675324675</v>
      </c>
      <c r="DZ102" s="121">
        <v>7.2916666666666671E-2</v>
      </c>
      <c r="EA102" s="121"/>
      <c r="EB102" s="24"/>
      <c r="EC102" s="65"/>
      <c r="ED102" s="77"/>
      <c r="EE102" s="77"/>
      <c r="EF102" s="77"/>
      <c r="EG102" s="77"/>
      <c r="EH102" s="77"/>
      <c r="EI102" s="77"/>
      <c r="EJ102" s="77"/>
      <c r="EK102" s="77"/>
      <c r="EL102" s="77"/>
      <c r="EM102" s="77"/>
      <c r="EN102" s="77"/>
      <c r="EO102" s="77"/>
      <c r="EP102" s="77"/>
      <c r="EQ102" s="77"/>
      <c r="ER102" s="77"/>
      <c r="ES102" s="77"/>
      <c r="ET102" s="77"/>
      <c r="EU102" s="77"/>
      <c r="EV102" s="77"/>
      <c r="EW102" s="24"/>
      <c r="EX102" s="27"/>
      <c r="EY102" s="77"/>
      <c r="EZ102" s="77"/>
      <c r="FA102" s="77"/>
      <c r="FB102" s="77"/>
      <c r="FC102" s="77"/>
      <c r="FD102" s="77"/>
      <c r="FE102" s="77"/>
      <c r="FF102" s="77"/>
      <c r="FG102" s="77"/>
      <c r="FH102" s="77"/>
      <c r="FI102" s="77"/>
      <c r="FJ102" s="77"/>
      <c r="FK102" s="77"/>
      <c r="FL102" s="77"/>
      <c r="FM102" s="77"/>
      <c r="FN102" s="77"/>
      <c r="FO102" s="77"/>
      <c r="FP102" s="77"/>
      <c r="FQ102" s="77"/>
      <c r="FR102" s="24"/>
      <c r="FS102" s="24"/>
      <c r="FT102" s="24"/>
      <c r="FU102" s="77"/>
      <c r="FV102" s="77"/>
      <c r="FW102" s="77"/>
      <c r="FX102" s="77"/>
      <c r="FY102" s="77"/>
      <c r="FZ102" s="77"/>
      <c r="GA102" s="77"/>
      <c r="GB102" s="77"/>
      <c r="GC102" s="77"/>
      <c r="GD102" s="77"/>
      <c r="GE102" s="77"/>
      <c r="GF102" s="77"/>
      <c r="GG102" s="77"/>
      <c r="GH102" s="77"/>
      <c r="GI102" s="77"/>
      <c r="GJ102" s="77"/>
      <c r="GK102" s="77"/>
      <c r="GL102" s="77"/>
      <c r="GM102" s="77"/>
      <c r="GN102" s="24"/>
      <c r="GO102" s="24">
        <v>8.7000000000000001E-4</v>
      </c>
      <c r="GP102" s="10">
        <f t="shared" si="304"/>
        <v>2.1749999999999999E-2</v>
      </c>
      <c r="GQ102" s="10">
        <f t="shared" si="305"/>
        <v>2.5229999999999999E-2</v>
      </c>
      <c r="GR102" s="10">
        <f t="shared" si="306"/>
        <v>2.8709999999999999E-2</v>
      </c>
      <c r="GS102" s="10">
        <f t="shared" si="307"/>
        <v>5.2200000000000003E-2</v>
      </c>
      <c r="GT102" s="10">
        <f t="shared" si="308"/>
        <v>7.8299999999999995E-2</v>
      </c>
      <c r="GU102" s="10">
        <f t="shared" si="309"/>
        <v>0.14529</v>
      </c>
      <c r="GV102" s="10">
        <f t="shared" si="310"/>
        <v>0.19227</v>
      </c>
      <c r="GW102" s="10">
        <f t="shared" si="311"/>
        <v>0.14441999999999999</v>
      </c>
      <c r="GX102" s="10">
        <f t="shared" si="312"/>
        <v>0.12876000000000001</v>
      </c>
      <c r="GY102" s="10">
        <f t="shared" si="313"/>
        <v>0.20444999999999999</v>
      </c>
      <c r="GZ102" s="10">
        <f t="shared" si="314"/>
        <v>0.15312000000000001</v>
      </c>
      <c r="HA102" s="10">
        <f t="shared" si="315"/>
        <v>0.21923999999999999</v>
      </c>
      <c r="HB102" s="10">
        <f t="shared" si="316"/>
        <v>0.23142000000000001</v>
      </c>
      <c r="HC102" s="10">
        <f t="shared" si="317"/>
        <v>0.22881000000000001</v>
      </c>
      <c r="HD102" s="10">
        <f t="shared" si="318"/>
        <v>0.11745</v>
      </c>
      <c r="HE102" s="10">
        <f t="shared" si="319"/>
        <v>6.6989999999999994E-2</v>
      </c>
      <c r="HF102" s="10">
        <f t="shared" si="320"/>
        <v>8.3519999999999997E-2</v>
      </c>
      <c r="HG102" s="10">
        <f t="shared" si="321"/>
        <v>8.9609999999999995E-2</v>
      </c>
      <c r="HH102" s="10">
        <f t="shared" si="322"/>
        <v>0.17139000000000001</v>
      </c>
      <c r="HI102" s="19">
        <f t="shared" si="323"/>
        <v>2.38293</v>
      </c>
      <c r="HJ102" s="115"/>
      <c r="HK102" s="115"/>
      <c r="HL102" s="115"/>
      <c r="HM102" s="115"/>
      <c r="HN102" s="115"/>
      <c r="HO102" s="115"/>
      <c r="HP102" s="115"/>
      <c r="HQ102" s="115"/>
      <c r="HR102" s="115"/>
      <c r="HS102" s="115"/>
      <c r="HT102" s="115"/>
      <c r="HU102" s="115"/>
      <c r="HV102" s="115"/>
      <c r="HW102" s="115"/>
      <c r="HX102" s="115"/>
      <c r="HY102" s="115"/>
      <c r="HZ102" s="115"/>
      <c r="IA102" s="115"/>
      <c r="IB102" s="115"/>
      <c r="IC102" s="22">
        <f t="shared" si="244"/>
        <v>8.7000000000000001E-4</v>
      </c>
      <c r="ID102" s="22"/>
      <c r="IE102" s="24">
        <f t="shared" si="242"/>
        <v>1.506583556535781E-8</v>
      </c>
      <c r="IF102" s="24">
        <f t="shared" si="243"/>
        <v>2.0946864778434028E-7</v>
      </c>
    </row>
    <row r="103" spans="1:240" x14ac:dyDescent="0.25">
      <c r="A103" s="163">
        <v>101</v>
      </c>
      <c r="B103" s="43"/>
      <c r="C103" s="43" t="s">
        <v>283</v>
      </c>
      <c r="D103" s="43" t="s">
        <v>184</v>
      </c>
      <c r="E103" s="82">
        <v>113</v>
      </c>
      <c r="F103" s="52" t="s">
        <v>10</v>
      </c>
      <c r="G103" s="17">
        <v>4396</v>
      </c>
      <c r="H103" s="12">
        <v>4353</v>
      </c>
      <c r="I103" s="12">
        <v>4283</v>
      </c>
      <c r="J103" s="12">
        <v>4269</v>
      </c>
      <c r="K103" s="12">
        <v>4299</v>
      </c>
      <c r="L103" s="12">
        <v>4312</v>
      </c>
      <c r="M103" s="12">
        <v>4290</v>
      </c>
      <c r="N103" s="12">
        <v>4295</v>
      </c>
      <c r="O103" s="12">
        <v>4340</v>
      </c>
      <c r="P103" s="11">
        <v>4380</v>
      </c>
      <c r="Q103" s="11">
        <v>4453</v>
      </c>
      <c r="R103" s="12">
        <v>4413</v>
      </c>
      <c r="S103" s="11">
        <v>4386</v>
      </c>
      <c r="T103" s="12">
        <v>4360</v>
      </c>
      <c r="U103" s="12">
        <v>4361</v>
      </c>
      <c r="V103" s="97">
        <v>4331</v>
      </c>
      <c r="W103" s="97">
        <v>4335</v>
      </c>
      <c r="X103" s="97">
        <v>4339</v>
      </c>
      <c r="Y103" s="97">
        <v>4384</v>
      </c>
      <c r="Z103" s="97">
        <v>4371</v>
      </c>
      <c r="AA103" s="63"/>
      <c r="AB103" s="70">
        <f t="shared" si="245"/>
        <v>-43</v>
      </c>
      <c r="AC103" s="12">
        <f t="shared" si="246"/>
        <v>-70</v>
      </c>
      <c r="AD103" s="12">
        <f t="shared" si="247"/>
        <v>-14</v>
      </c>
      <c r="AE103" s="12">
        <f t="shared" si="248"/>
        <v>30</v>
      </c>
      <c r="AF103" s="12">
        <f t="shared" si="249"/>
        <v>13</v>
      </c>
      <c r="AG103" s="12">
        <f t="shared" si="250"/>
        <v>-22</v>
      </c>
      <c r="AH103" s="12">
        <f t="shared" si="251"/>
        <v>5</v>
      </c>
      <c r="AI103" s="12">
        <f t="shared" si="252"/>
        <v>45</v>
      </c>
      <c r="AJ103" s="12">
        <f t="shared" si="253"/>
        <v>40</v>
      </c>
      <c r="AK103" s="12">
        <f t="shared" si="254"/>
        <v>73</v>
      </c>
      <c r="AL103" s="12">
        <f t="shared" si="255"/>
        <v>-40</v>
      </c>
      <c r="AM103" s="12">
        <f t="shared" si="256"/>
        <v>-27</v>
      </c>
      <c r="AN103" s="12">
        <f t="shared" si="257"/>
        <v>-26</v>
      </c>
      <c r="AO103" s="12">
        <f t="shared" si="258"/>
        <v>1</v>
      </c>
      <c r="AP103" s="12">
        <f t="shared" si="259"/>
        <v>-30</v>
      </c>
      <c r="AQ103" s="12">
        <f t="shared" si="260"/>
        <v>4</v>
      </c>
      <c r="AR103" s="12">
        <f t="shared" si="261"/>
        <v>4</v>
      </c>
      <c r="AS103" s="12">
        <f t="shared" si="262"/>
        <v>45</v>
      </c>
      <c r="AT103" s="12">
        <f t="shared" si="263"/>
        <v>-13</v>
      </c>
      <c r="AU103" s="79">
        <f t="shared" si="264"/>
        <v>-25</v>
      </c>
      <c r="AV103" s="63"/>
      <c r="AW103" s="17">
        <v>3</v>
      </c>
      <c r="AX103" s="12">
        <v>21</v>
      </c>
      <c r="AY103" s="12">
        <v>22</v>
      </c>
      <c r="AZ103" s="12">
        <v>9</v>
      </c>
      <c r="BA103" s="12">
        <v>10</v>
      </c>
      <c r="BB103" s="12">
        <v>6</v>
      </c>
      <c r="BC103" s="12">
        <v>10</v>
      </c>
      <c r="BD103" s="12">
        <v>18</v>
      </c>
      <c r="BE103" s="12">
        <v>21</v>
      </c>
      <c r="BF103" s="11">
        <v>14</v>
      </c>
      <c r="BG103" s="11">
        <v>25</v>
      </c>
      <c r="BH103" s="11">
        <v>21</v>
      </c>
      <c r="BI103" s="11">
        <v>17</v>
      </c>
      <c r="BJ103" s="11">
        <v>15</v>
      </c>
      <c r="BK103" s="11">
        <v>18</v>
      </c>
      <c r="BL103" s="11">
        <v>14</v>
      </c>
      <c r="BM103" s="11">
        <v>20</v>
      </c>
      <c r="BN103" s="11">
        <v>13</v>
      </c>
      <c r="BO103" s="8">
        <v>16.5</v>
      </c>
      <c r="BP103" s="19">
        <f t="shared" si="265"/>
        <v>293.5</v>
      </c>
      <c r="BQ103" s="19"/>
      <c r="BR103" s="5">
        <f t="shared" si="266"/>
        <v>-40</v>
      </c>
      <c r="BS103" s="5">
        <f t="shared" si="267"/>
        <v>-49</v>
      </c>
      <c r="BT103" s="5">
        <f t="shared" si="268"/>
        <v>8</v>
      </c>
      <c r="BU103" s="5">
        <f t="shared" si="269"/>
        <v>39</v>
      </c>
      <c r="BV103" s="5">
        <f t="shared" si="270"/>
        <v>23</v>
      </c>
      <c r="BW103" s="5">
        <f t="shared" si="271"/>
        <v>-16</v>
      </c>
      <c r="BX103" s="5">
        <f t="shared" si="272"/>
        <v>15</v>
      </c>
      <c r="BY103" s="5">
        <f t="shared" si="273"/>
        <v>63</v>
      </c>
      <c r="BZ103" s="5">
        <f t="shared" si="274"/>
        <v>61</v>
      </c>
      <c r="CA103" s="5">
        <f t="shared" si="275"/>
        <v>87</v>
      </c>
      <c r="CB103" s="5">
        <f t="shared" si="276"/>
        <v>-15</v>
      </c>
      <c r="CC103" s="5">
        <f t="shared" si="277"/>
        <v>-6</v>
      </c>
      <c r="CD103" s="5">
        <f t="shared" si="278"/>
        <v>-9</v>
      </c>
      <c r="CE103" s="5">
        <f t="shared" si="279"/>
        <v>16</v>
      </c>
      <c r="CF103" s="5">
        <f t="shared" si="280"/>
        <v>-12</v>
      </c>
      <c r="CG103" s="5">
        <f t="shared" si="281"/>
        <v>18</v>
      </c>
      <c r="CH103" s="5">
        <f t="shared" si="282"/>
        <v>24</v>
      </c>
      <c r="CI103" s="5">
        <f t="shared" si="283"/>
        <v>58</v>
      </c>
      <c r="CJ103" s="5">
        <f t="shared" si="284"/>
        <v>3.5</v>
      </c>
      <c r="CK103" s="19">
        <f t="shared" si="285"/>
        <v>268.5</v>
      </c>
      <c r="CL103" s="19"/>
      <c r="CM103" s="5"/>
      <c r="CN103" s="5">
        <f t="shared" si="286"/>
        <v>-9</v>
      </c>
      <c r="CO103" s="5">
        <f t="shared" si="287"/>
        <v>57</v>
      </c>
      <c r="CP103" s="5">
        <f t="shared" si="288"/>
        <v>31</v>
      </c>
      <c r="CQ103" s="5">
        <f t="shared" si="289"/>
        <v>-16</v>
      </c>
      <c r="CR103" s="5">
        <f t="shared" si="290"/>
        <v>-39</v>
      </c>
      <c r="CS103" s="5">
        <f t="shared" si="291"/>
        <v>31</v>
      </c>
      <c r="CT103" s="5">
        <f t="shared" si="292"/>
        <v>48</v>
      </c>
      <c r="CU103" s="5">
        <f t="shared" si="293"/>
        <v>-2</v>
      </c>
      <c r="CV103" s="5">
        <f t="shared" si="294"/>
        <v>26</v>
      </c>
      <c r="CW103" s="5">
        <f t="shared" si="295"/>
        <v>-102</v>
      </c>
      <c r="CX103" s="5">
        <f t="shared" si="296"/>
        <v>9</v>
      </c>
      <c r="CY103" s="5">
        <f t="shared" si="297"/>
        <v>-3</v>
      </c>
      <c r="CZ103" s="5">
        <f t="shared" si="298"/>
        <v>25</v>
      </c>
      <c r="DA103" s="5">
        <f t="shared" si="299"/>
        <v>-28</v>
      </c>
      <c r="DB103" s="5">
        <f t="shared" si="300"/>
        <v>30</v>
      </c>
      <c r="DC103" s="5">
        <f t="shared" si="301"/>
        <v>6</v>
      </c>
      <c r="DD103" s="5">
        <f t="shared" si="302"/>
        <v>34</v>
      </c>
      <c r="DE103" s="5">
        <f t="shared" si="303"/>
        <v>-54.5</v>
      </c>
      <c r="DF103" s="19"/>
      <c r="DG103" s="19"/>
      <c r="DH103" s="19"/>
      <c r="DI103" s="77"/>
      <c r="DJ103" s="121">
        <v>0.22500000000000001</v>
      </c>
      <c r="DK103" s="121">
        <v>-1.1632653061224489</v>
      </c>
      <c r="DL103" s="121">
        <v>3.875</v>
      </c>
      <c r="DM103" s="121">
        <v>-0.41025641025641024</v>
      </c>
      <c r="DN103" s="121">
        <v>-1.6956521739130435</v>
      </c>
      <c r="DO103" s="121">
        <v>-1.9375</v>
      </c>
      <c r="DP103" s="121">
        <v>3.2</v>
      </c>
      <c r="DQ103" s="121">
        <v>-3.1746031746031744E-2</v>
      </c>
      <c r="DR103" s="121">
        <v>0.42622950819672129</v>
      </c>
      <c r="DS103" s="121">
        <v>-1.1724137931034482</v>
      </c>
      <c r="DT103" s="121">
        <v>-0.6</v>
      </c>
      <c r="DU103" s="121">
        <v>0.5</v>
      </c>
      <c r="DV103" s="121">
        <v>-2.7777777777777777</v>
      </c>
      <c r="DW103" s="121">
        <v>-1.75</v>
      </c>
      <c r="DX103" s="121">
        <v>-2.5</v>
      </c>
      <c r="DY103" s="121">
        <v>0.33333333333333331</v>
      </c>
      <c r="DZ103" s="121">
        <v>1.4166666666666667</v>
      </c>
      <c r="EA103" s="121"/>
      <c r="EB103" s="24"/>
      <c r="EC103" s="65"/>
      <c r="ED103" s="77"/>
      <c r="EE103" s="77"/>
      <c r="EF103" s="77"/>
      <c r="EG103" s="77"/>
      <c r="EH103" s="77"/>
      <c r="EI103" s="77"/>
      <c r="EJ103" s="77"/>
      <c r="EK103" s="77"/>
      <c r="EL103" s="77"/>
      <c r="EM103" s="77"/>
      <c r="EN103" s="77"/>
      <c r="EO103" s="77"/>
      <c r="EP103" s="77"/>
      <c r="EQ103" s="77"/>
      <c r="ER103" s="77"/>
      <c r="ES103" s="77"/>
      <c r="ET103" s="77"/>
      <c r="EU103" s="77"/>
      <c r="EV103" s="77"/>
      <c r="EW103" s="24"/>
      <c r="EX103" s="27"/>
      <c r="EY103" s="77"/>
      <c r="EZ103" s="77"/>
      <c r="FA103" s="77"/>
      <c r="FB103" s="77"/>
      <c r="FC103" s="77"/>
      <c r="FD103" s="77"/>
      <c r="FE103" s="77"/>
      <c r="FF103" s="77"/>
      <c r="FG103" s="77"/>
      <c r="FH103" s="77"/>
      <c r="FI103" s="77"/>
      <c r="FJ103" s="77"/>
      <c r="FK103" s="77"/>
      <c r="FL103" s="77"/>
      <c r="FM103" s="77"/>
      <c r="FN103" s="77"/>
      <c r="FO103" s="77"/>
      <c r="FP103" s="77"/>
      <c r="FQ103" s="77"/>
      <c r="FR103" s="24"/>
      <c r="FS103" s="24"/>
      <c r="FT103" s="24"/>
      <c r="FU103" s="77"/>
      <c r="FV103" s="77"/>
      <c r="FW103" s="77"/>
      <c r="FX103" s="77"/>
      <c r="FY103" s="77"/>
      <c r="FZ103" s="77"/>
      <c r="GA103" s="77"/>
      <c r="GB103" s="77"/>
      <c r="GC103" s="77"/>
      <c r="GD103" s="77"/>
      <c r="GE103" s="77"/>
      <c r="GF103" s="77"/>
      <c r="GG103" s="77"/>
      <c r="GH103" s="77"/>
      <c r="GI103" s="77"/>
      <c r="GJ103" s="77"/>
      <c r="GK103" s="77"/>
      <c r="GL103" s="77"/>
      <c r="GM103" s="77"/>
      <c r="GN103" s="24"/>
      <c r="GO103" s="24">
        <v>2.0010000000000002E-3</v>
      </c>
      <c r="GP103" s="10">
        <f t="shared" si="304"/>
        <v>-8.004E-2</v>
      </c>
      <c r="GQ103" s="10">
        <f t="shared" si="305"/>
        <v>-9.8049000000000011E-2</v>
      </c>
      <c r="GR103" s="10">
        <f t="shared" si="306"/>
        <v>1.6008000000000001E-2</v>
      </c>
      <c r="GS103" s="10">
        <f t="shared" si="307"/>
        <v>7.8039000000000011E-2</v>
      </c>
      <c r="GT103" s="10">
        <f t="shared" si="308"/>
        <v>4.6023000000000001E-2</v>
      </c>
      <c r="GU103" s="10">
        <f t="shared" si="309"/>
        <v>-3.2016000000000003E-2</v>
      </c>
      <c r="GV103" s="10">
        <f t="shared" si="310"/>
        <v>3.0015000000000003E-2</v>
      </c>
      <c r="GW103" s="10">
        <f t="shared" si="311"/>
        <v>0.12606300000000001</v>
      </c>
      <c r="GX103" s="10">
        <f t="shared" si="312"/>
        <v>0.12206100000000002</v>
      </c>
      <c r="GY103" s="10">
        <f t="shared" si="313"/>
        <v>0.17408700000000002</v>
      </c>
      <c r="GZ103" s="10">
        <f t="shared" si="314"/>
        <v>-3.0015000000000003E-2</v>
      </c>
      <c r="HA103" s="10">
        <f t="shared" si="315"/>
        <v>-1.2006000000000001E-2</v>
      </c>
      <c r="HB103" s="10">
        <f t="shared" si="316"/>
        <v>-1.8009000000000001E-2</v>
      </c>
      <c r="HC103" s="10">
        <f t="shared" si="317"/>
        <v>3.2016000000000003E-2</v>
      </c>
      <c r="HD103" s="10">
        <f t="shared" si="318"/>
        <v>-2.4012000000000002E-2</v>
      </c>
      <c r="HE103" s="10">
        <f t="shared" si="319"/>
        <v>3.6018000000000001E-2</v>
      </c>
      <c r="HF103" s="10">
        <f t="shared" si="320"/>
        <v>4.8024000000000004E-2</v>
      </c>
      <c r="HG103" s="10">
        <f t="shared" si="321"/>
        <v>0.11605800000000001</v>
      </c>
      <c r="HH103" s="10">
        <f t="shared" si="322"/>
        <v>7.003500000000001E-3</v>
      </c>
      <c r="HI103" s="19">
        <f t="shared" si="323"/>
        <v>0.53726850000000004</v>
      </c>
      <c r="HJ103" s="115"/>
      <c r="HK103" s="115"/>
      <c r="HL103" s="115"/>
      <c r="HM103" s="115"/>
      <c r="HN103" s="115"/>
      <c r="HO103" s="115"/>
      <c r="HP103" s="115"/>
      <c r="HQ103" s="115"/>
      <c r="HR103" s="115"/>
      <c r="HS103" s="115"/>
      <c r="HT103" s="115"/>
      <c r="HU103" s="115"/>
      <c r="HV103" s="115"/>
      <c r="HW103" s="115"/>
      <c r="HX103" s="115"/>
      <c r="HY103" s="115"/>
      <c r="HZ103" s="115"/>
      <c r="IA103" s="115"/>
      <c r="IB103" s="115"/>
      <c r="IC103" s="22">
        <f t="shared" si="244"/>
        <v>2.0010000000000002E-3</v>
      </c>
      <c r="ID103" s="22"/>
      <c r="IE103" s="24">
        <f t="shared" si="242"/>
        <v>6.1563439746766682E-10</v>
      </c>
      <c r="IF103" s="24">
        <f t="shared" si="243"/>
        <v>4.7227953062876724E-8</v>
      </c>
    </row>
    <row r="104" spans="1:240" x14ac:dyDescent="0.25">
      <c r="A104" s="163">
        <v>102</v>
      </c>
      <c r="B104" s="49"/>
      <c r="C104" s="43" t="s">
        <v>283</v>
      </c>
      <c r="D104" s="49" t="s">
        <v>183</v>
      </c>
      <c r="E104" s="82">
        <v>148</v>
      </c>
      <c r="F104" s="50" t="s">
        <v>126</v>
      </c>
      <c r="G104" s="17">
        <v>828</v>
      </c>
      <c r="H104" s="12">
        <v>1046</v>
      </c>
      <c r="I104" s="12">
        <v>1119</v>
      </c>
      <c r="J104" s="12">
        <v>1479</v>
      </c>
      <c r="K104" s="12">
        <v>1747</v>
      </c>
      <c r="L104" s="12">
        <v>2137</v>
      </c>
      <c r="M104" s="12">
        <v>2223</v>
      </c>
      <c r="N104" s="12">
        <v>2409</v>
      </c>
      <c r="O104" s="12">
        <v>2571</v>
      </c>
      <c r="P104" s="11">
        <v>2703</v>
      </c>
      <c r="Q104" s="11">
        <v>2931</v>
      </c>
      <c r="R104" s="12">
        <v>3290</v>
      </c>
      <c r="S104" s="11">
        <v>4159</v>
      </c>
      <c r="T104" s="11">
        <v>4632</v>
      </c>
      <c r="U104" s="11">
        <v>4630</v>
      </c>
      <c r="V104" s="98">
        <v>4380</v>
      </c>
      <c r="W104" s="98">
        <v>4280</v>
      </c>
      <c r="X104" s="98">
        <v>4347</v>
      </c>
      <c r="Y104" s="98">
        <v>4436</v>
      </c>
      <c r="Z104" s="98">
        <v>4480</v>
      </c>
      <c r="AA104" s="65"/>
      <c r="AB104" s="72">
        <f t="shared" si="245"/>
        <v>218</v>
      </c>
      <c r="AC104" s="11">
        <f t="shared" si="246"/>
        <v>73</v>
      </c>
      <c r="AD104" s="11">
        <f t="shared" si="247"/>
        <v>360</v>
      </c>
      <c r="AE104" s="11">
        <f t="shared" si="248"/>
        <v>268</v>
      </c>
      <c r="AF104" s="11">
        <f t="shared" si="249"/>
        <v>390</v>
      </c>
      <c r="AG104" s="11">
        <f t="shared" si="250"/>
        <v>86</v>
      </c>
      <c r="AH104" s="11">
        <f t="shared" si="251"/>
        <v>186</v>
      </c>
      <c r="AI104" s="11">
        <f t="shared" si="252"/>
        <v>162</v>
      </c>
      <c r="AJ104" s="11">
        <f t="shared" si="253"/>
        <v>132</v>
      </c>
      <c r="AK104" s="11">
        <f t="shared" si="254"/>
        <v>228</v>
      </c>
      <c r="AL104" s="11">
        <f t="shared" si="255"/>
        <v>359</v>
      </c>
      <c r="AM104" s="11">
        <f t="shared" si="256"/>
        <v>869</v>
      </c>
      <c r="AN104" s="11">
        <f t="shared" si="257"/>
        <v>473</v>
      </c>
      <c r="AO104" s="11">
        <f t="shared" si="258"/>
        <v>-2</v>
      </c>
      <c r="AP104" s="11">
        <f t="shared" si="259"/>
        <v>-250</v>
      </c>
      <c r="AQ104" s="11">
        <f t="shared" si="260"/>
        <v>-100</v>
      </c>
      <c r="AR104" s="11">
        <f t="shared" si="261"/>
        <v>67</v>
      </c>
      <c r="AS104" s="11">
        <f t="shared" si="262"/>
        <v>89</v>
      </c>
      <c r="AT104" s="11">
        <f t="shared" si="263"/>
        <v>44</v>
      </c>
      <c r="AU104" s="78">
        <f t="shared" si="264"/>
        <v>3652</v>
      </c>
      <c r="AV104" s="65"/>
      <c r="AW104" s="17">
        <v>71</v>
      </c>
      <c r="AX104" s="12">
        <v>156</v>
      </c>
      <c r="AY104" s="12">
        <v>216</v>
      </c>
      <c r="AZ104" s="12">
        <v>255</v>
      </c>
      <c r="BA104" s="12">
        <v>144</v>
      </c>
      <c r="BB104" s="12">
        <v>321</v>
      </c>
      <c r="BC104" s="12">
        <v>272</v>
      </c>
      <c r="BD104" s="12">
        <v>264</v>
      </c>
      <c r="BE104" s="12">
        <v>324</v>
      </c>
      <c r="BF104" s="11">
        <v>319</v>
      </c>
      <c r="BG104" s="11">
        <v>236</v>
      </c>
      <c r="BH104" s="11">
        <v>304</v>
      </c>
      <c r="BI104" s="11">
        <v>203</v>
      </c>
      <c r="BJ104" s="11">
        <v>324</v>
      </c>
      <c r="BK104" s="11">
        <v>243</v>
      </c>
      <c r="BL104" s="11">
        <v>105</v>
      </c>
      <c r="BM104" s="11">
        <v>203</v>
      </c>
      <c r="BN104" s="11">
        <v>237</v>
      </c>
      <c r="BO104" s="12">
        <v>223</v>
      </c>
      <c r="BP104" s="27">
        <f t="shared" si="265"/>
        <v>4420</v>
      </c>
      <c r="BQ104" s="27"/>
      <c r="BR104" s="5">
        <f t="shared" si="266"/>
        <v>289</v>
      </c>
      <c r="BS104" s="5">
        <f t="shared" si="267"/>
        <v>229</v>
      </c>
      <c r="BT104" s="5">
        <f t="shared" si="268"/>
        <v>576</v>
      </c>
      <c r="BU104" s="5">
        <f t="shared" si="269"/>
        <v>523</v>
      </c>
      <c r="BV104" s="5">
        <f t="shared" si="270"/>
        <v>534</v>
      </c>
      <c r="BW104" s="5">
        <f t="shared" si="271"/>
        <v>407</v>
      </c>
      <c r="BX104" s="5">
        <f t="shared" si="272"/>
        <v>458</v>
      </c>
      <c r="BY104" s="5">
        <f t="shared" si="273"/>
        <v>426</v>
      </c>
      <c r="BZ104" s="5">
        <f t="shared" si="274"/>
        <v>456</v>
      </c>
      <c r="CA104" s="5">
        <f t="shared" si="275"/>
        <v>547</v>
      </c>
      <c r="CB104" s="5">
        <f t="shared" si="276"/>
        <v>595</v>
      </c>
      <c r="CC104" s="5">
        <f t="shared" si="277"/>
        <v>1173</v>
      </c>
      <c r="CD104" s="5">
        <f t="shared" si="278"/>
        <v>676</v>
      </c>
      <c r="CE104" s="5">
        <f t="shared" si="279"/>
        <v>322</v>
      </c>
      <c r="CF104" s="5">
        <f t="shared" si="280"/>
        <v>-7</v>
      </c>
      <c r="CG104" s="5">
        <f t="shared" si="281"/>
        <v>5</v>
      </c>
      <c r="CH104" s="5">
        <f t="shared" si="282"/>
        <v>270</v>
      </c>
      <c r="CI104" s="5">
        <f t="shared" si="283"/>
        <v>326</v>
      </c>
      <c r="CJ104" s="5">
        <f t="shared" si="284"/>
        <v>267</v>
      </c>
      <c r="CK104" s="19">
        <f t="shared" si="285"/>
        <v>8072</v>
      </c>
      <c r="CL104" s="19"/>
      <c r="CM104" s="5"/>
      <c r="CN104" s="5">
        <f t="shared" si="286"/>
        <v>-60</v>
      </c>
      <c r="CO104" s="5">
        <f t="shared" si="287"/>
        <v>347</v>
      </c>
      <c r="CP104" s="5">
        <f t="shared" si="288"/>
        <v>-53</v>
      </c>
      <c r="CQ104" s="5">
        <f t="shared" si="289"/>
        <v>11</v>
      </c>
      <c r="CR104" s="5">
        <f t="shared" si="290"/>
        <v>-127</v>
      </c>
      <c r="CS104" s="5">
        <f t="shared" si="291"/>
        <v>51</v>
      </c>
      <c r="CT104" s="5">
        <f t="shared" si="292"/>
        <v>-32</v>
      </c>
      <c r="CU104" s="5">
        <f t="shared" si="293"/>
        <v>30</v>
      </c>
      <c r="CV104" s="5">
        <f t="shared" si="294"/>
        <v>91</v>
      </c>
      <c r="CW104" s="5">
        <f t="shared" si="295"/>
        <v>48</v>
      </c>
      <c r="CX104" s="5">
        <f t="shared" si="296"/>
        <v>578</v>
      </c>
      <c r="CY104" s="5">
        <f t="shared" si="297"/>
        <v>-497</v>
      </c>
      <c r="CZ104" s="5">
        <f t="shared" si="298"/>
        <v>-354</v>
      </c>
      <c r="DA104" s="5">
        <f t="shared" si="299"/>
        <v>-329</v>
      </c>
      <c r="DB104" s="5">
        <f t="shared" si="300"/>
        <v>12</v>
      </c>
      <c r="DC104" s="5">
        <f t="shared" si="301"/>
        <v>265</v>
      </c>
      <c r="DD104" s="5">
        <f t="shared" si="302"/>
        <v>56</v>
      </c>
      <c r="DE104" s="5">
        <f t="shared" si="303"/>
        <v>-59</v>
      </c>
      <c r="DF104" s="19"/>
      <c r="DG104" s="19"/>
      <c r="DH104" s="19"/>
      <c r="DI104" s="77"/>
      <c r="DJ104" s="121">
        <v>-0.20761245674740483</v>
      </c>
      <c r="DK104" s="121">
        <v>1.5152838427947599</v>
      </c>
      <c r="DL104" s="121">
        <v>-9.2013888888888895E-2</v>
      </c>
      <c r="DM104" s="121">
        <v>2.1032504780114723E-2</v>
      </c>
      <c r="DN104" s="121">
        <v>-0.23782771535580524</v>
      </c>
      <c r="DO104" s="121">
        <v>0.12530712530712532</v>
      </c>
      <c r="DP104" s="121">
        <v>-6.9868995633187769E-2</v>
      </c>
      <c r="DQ104" s="121">
        <v>7.0422535211267609E-2</v>
      </c>
      <c r="DR104" s="121">
        <v>0.19956140350877194</v>
      </c>
      <c r="DS104" s="121">
        <v>8.7751371115173671E-2</v>
      </c>
      <c r="DT104" s="121">
        <v>0.97142857142857142</v>
      </c>
      <c r="DU104" s="121">
        <v>-0.4236999147485081</v>
      </c>
      <c r="DV104" s="121">
        <v>-0.52366863905325445</v>
      </c>
      <c r="DW104" s="121">
        <v>-1.0217391304347827</v>
      </c>
      <c r="DX104" s="121">
        <v>-1.7142857142857142</v>
      </c>
      <c r="DY104" s="121">
        <v>53</v>
      </c>
      <c r="DZ104" s="121">
        <v>0.2074074074074074</v>
      </c>
      <c r="EA104" s="121"/>
      <c r="EB104" s="24"/>
      <c r="EC104" s="65"/>
      <c r="ED104" s="77"/>
      <c r="EE104" s="77"/>
      <c r="EF104" s="77"/>
      <c r="EG104" s="77"/>
      <c r="EH104" s="77"/>
      <c r="EI104" s="77"/>
      <c r="EJ104" s="77"/>
      <c r="EK104" s="77"/>
      <c r="EL104" s="77"/>
      <c r="EM104" s="77"/>
      <c r="EN104" s="77"/>
      <c r="EO104" s="77"/>
      <c r="EP104" s="77"/>
      <c r="EQ104" s="77"/>
      <c r="ER104" s="77"/>
      <c r="ES104" s="77"/>
      <c r="ET104" s="77"/>
      <c r="EU104" s="77"/>
      <c r="EV104" s="77"/>
      <c r="EW104" s="24"/>
      <c r="EX104" s="27"/>
      <c r="EY104" s="77"/>
      <c r="EZ104" s="77"/>
      <c r="FA104" s="77"/>
      <c r="FB104" s="77"/>
      <c r="FC104" s="77"/>
      <c r="FD104" s="77"/>
      <c r="FE104" s="77"/>
      <c r="FF104" s="77"/>
      <c r="FG104" s="77"/>
      <c r="FH104" s="77"/>
      <c r="FI104" s="77"/>
      <c r="FJ104" s="77"/>
      <c r="FK104" s="77"/>
      <c r="FL104" s="77"/>
      <c r="FM104" s="77"/>
      <c r="FN104" s="77"/>
      <c r="FO104" s="77"/>
      <c r="FP104" s="77"/>
      <c r="FQ104" s="77"/>
      <c r="FR104" s="24"/>
      <c r="FS104" s="24"/>
      <c r="FT104" s="24"/>
      <c r="FU104" s="77"/>
      <c r="FV104" s="77"/>
      <c r="FW104" s="77"/>
      <c r="FX104" s="77"/>
      <c r="FY104" s="77"/>
      <c r="FZ104" s="77"/>
      <c r="GA104" s="77"/>
      <c r="GB104" s="77"/>
      <c r="GC104" s="77"/>
      <c r="GD104" s="77"/>
      <c r="GE104" s="77"/>
      <c r="GF104" s="77"/>
      <c r="GG104" s="77"/>
      <c r="GH104" s="77"/>
      <c r="GI104" s="77"/>
      <c r="GJ104" s="77"/>
      <c r="GK104" s="77"/>
      <c r="GL104" s="77"/>
      <c r="GM104" s="77"/>
      <c r="GN104" s="24"/>
      <c r="GO104" s="24">
        <v>0.30362999999999996</v>
      </c>
      <c r="GP104" s="10">
        <f t="shared" si="304"/>
        <v>87.749069999999989</v>
      </c>
      <c r="GQ104" s="10">
        <f t="shared" si="305"/>
        <v>69.531269999999992</v>
      </c>
      <c r="GR104" s="10">
        <f t="shared" si="306"/>
        <v>174.89087999999998</v>
      </c>
      <c r="GS104" s="10">
        <f t="shared" si="307"/>
        <v>158.79848999999999</v>
      </c>
      <c r="GT104" s="10">
        <f t="shared" si="308"/>
        <v>162.13841999999997</v>
      </c>
      <c r="GU104" s="10">
        <f t="shared" si="309"/>
        <v>123.57740999999999</v>
      </c>
      <c r="GV104" s="10">
        <f t="shared" si="310"/>
        <v>139.06253999999998</v>
      </c>
      <c r="GW104" s="10">
        <f t="shared" si="311"/>
        <v>129.34637999999998</v>
      </c>
      <c r="GX104" s="10">
        <f t="shared" si="312"/>
        <v>138.45527999999999</v>
      </c>
      <c r="GY104" s="10">
        <f t="shared" si="313"/>
        <v>166.08560999999997</v>
      </c>
      <c r="GZ104" s="10">
        <f t="shared" si="314"/>
        <v>180.65984999999998</v>
      </c>
      <c r="HA104" s="10">
        <f t="shared" si="315"/>
        <v>356.15798999999993</v>
      </c>
      <c r="HB104" s="10">
        <f t="shared" si="316"/>
        <v>205.25387999999998</v>
      </c>
      <c r="HC104" s="10">
        <f t="shared" si="317"/>
        <v>97.768859999999989</v>
      </c>
      <c r="HD104" s="10">
        <f t="shared" si="318"/>
        <v>-2.1254099999999996</v>
      </c>
      <c r="HE104" s="10">
        <f t="shared" si="319"/>
        <v>1.5181499999999999</v>
      </c>
      <c r="HF104" s="10">
        <f t="shared" si="320"/>
        <v>81.980099999999993</v>
      </c>
      <c r="HG104" s="10">
        <f t="shared" si="321"/>
        <v>98.983379999999983</v>
      </c>
      <c r="HH104" s="10">
        <f t="shared" si="322"/>
        <v>81.069209999999984</v>
      </c>
      <c r="HI104" s="19">
        <f t="shared" si="323"/>
        <v>2450.9013599999998</v>
      </c>
      <c r="HJ104" s="115"/>
      <c r="HK104" s="115"/>
      <c r="HL104" s="115"/>
      <c r="HM104" s="115"/>
      <c r="HN104" s="115"/>
      <c r="HO104" s="115"/>
      <c r="HP104" s="115"/>
      <c r="HQ104" s="115"/>
      <c r="HR104" s="115"/>
      <c r="HS104" s="115"/>
      <c r="HT104" s="115"/>
      <c r="HU104" s="115"/>
      <c r="HV104" s="115"/>
      <c r="HW104" s="115"/>
      <c r="HX104" s="115"/>
      <c r="HY104" s="115"/>
      <c r="HZ104" s="115"/>
      <c r="IA104" s="115"/>
      <c r="IB104" s="115"/>
      <c r="IC104" s="22">
        <f t="shared" si="244"/>
        <v>0.30362999999999996</v>
      </c>
      <c r="ID104" s="22"/>
      <c r="IE104" s="24">
        <f t="shared" si="242"/>
        <v>7.1262931750595754E-6</v>
      </c>
      <c r="IF104" s="24">
        <f t="shared" si="243"/>
        <v>2.154435899216513E-4</v>
      </c>
    </row>
    <row r="105" spans="1:240" x14ac:dyDescent="0.25">
      <c r="A105" s="163">
        <v>103</v>
      </c>
      <c r="B105" s="49"/>
      <c r="C105" s="49" t="s">
        <v>282</v>
      </c>
      <c r="D105" s="49" t="s">
        <v>186</v>
      </c>
      <c r="E105" s="82">
        <v>324</v>
      </c>
      <c r="F105" s="50" t="s">
        <v>151</v>
      </c>
      <c r="G105" s="17">
        <v>386</v>
      </c>
      <c r="H105" s="12">
        <v>394</v>
      </c>
      <c r="I105" s="12">
        <v>371</v>
      </c>
      <c r="J105" s="12">
        <v>369</v>
      </c>
      <c r="K105" s="12">
        <v>344</v>
      </c>
      <c r="L105" s="12">
        <v>379</v>
      </c>
      <c r="M105" s="12">
        <v>360</v>
      </c>
      <c r="N105" s="12">
        <v>362</v>
      </c>
      <c r="O105" s="12">
        <v>373</v>
      </c>
      <c r="P105" s="11">
        <v>373</v>
      </c>
      <c r="Q105" s="11">
        <v>412</v>
      </c>
      <c r="R105" s="12">
        <v>438</v>
      </c>
      <c r="S105" s="11">
        <v>479</v>
      </c>
      <c r="T105" s="12">
        <v>498</v>
      </c>
      <c r="U105" s="12">
        <v>489</v>
      </c>
      <c r="V105" s="97">
        <v>481</v>
      </c>
      <c r="W105" s="97">
        <v>515</v>
      </c>
      <c r="X105" s="97">
        <v>536</v>
      </c>
      <c r="Y105" s="97">
        <v>576</v>
      </c>
      <c r="Z105" s="98">
        <v>594</v>
      </c>
      <c r="AA105" s="63"/>
      <c r="AB105" s="72">
        <f t="shared" si="245"/>
        <v>8</v>
      </c>
      <c r="AC105" s="11">
        <f t="shared" si="246"/>
        <v>-23</v>
      </c>
      <c r="AD105" s="11">
        <f t="shared" si="247"/>
        <v>-2</v>
      </c>
      <c r="AE105" s="11">
        <f t="shared" si="248"/>
        <v>-25</v>
      </c>
      <c r="AF105" s="11">
        <f t="shared" si="249"/>
        <v>35</v>
      </c>
      <c r="AG105" s="11">
        <f t="shared" si="250"/>
        <v>-19</v>
      </c>
      <c r="AH105" s="11">
        <f t="shared" si="251"/>
        <v>2</v>
      </c>
      <c r="AI105" s="11">
        <f t="shared" si="252"/>
        <v>11</v>
      </c>
      <c r="AJ105" s="11">
        <f t="shared" si="253"/>
        <v>0</v>
      </c>
      <c r="AK105" s="11">
        <f t="shared" si="254"/>
        <v>39</v>
      </c>
      <c r="AL105" s="11">
        <f t="shared" si="255"/>
        <v>26</v>
      </c>
      <c r="AM105" s="11">
        <f t="shared" si="256"/>
        <v>41</v>
      </c>
      <c r="AN105" s="11">
        <f t="shared" si="257"/>
        <v>19</v>
      </c>
      <c r="AO105" s="11">
        <f t="shared" si="258"/>
        <v>-9</v>
      </c>
      <c r="AP105" s="11">
        <f t="shared" si="259"/>
        <v>-8</v>
      </c>
      <c r="AQ105" s="11">
        <f t="shared" si="260"/>
        <v>34</v>
      </c>
      <c r="AR105" s="11">
        <f t="shared" si="261"/>
        <v>21</v>
      </c>
      <c r="AS105" s="11">
        <f t="shared" si="262"/>
        <v>40</v>
      </c>
      <c r="AT105" s="11">
        <f t="shared" si="263"/>
        <v>18</v>
      </c>
      <c r="AU105" s="78">
        <f t="shared" si="264"/>
        <v>208</v>
      </c>
      <c r="AV105" s="65"/>
      <c r="AW105" s="17">
        <v>32</v>
      </c>
      <c r="AX105" s="12">
        <v>63</v>
      </c>
      <c r="AY105" s="12">
        <v>62</v>
      </c>
      <c r="AZ105" s="12">
        <v>53</v>
      </c>
      <c r="BA105" s="12">
        <v>45</v>
      </c>
      <c r="BB105" s="12">
        <v>63</v>
      </c>
      <c r="BC105" s="12">
        <v>43</v>
      </c>
      <c r="BD105" s="12">
        <v>47</v>
      </c>
      <c r="BE105" s="12">
        <v>47</v>
      </c>
      <c r="BF105" s="11">
        <v>50</v>
      </c>
      <c r="BG105" s="12">
        <v>53</v>
      </c>
      <c r="BH105" s="12">
        <v>49</v>
      </c>
      <c r="BI105" s="12">
        <v>56</v>
      </c>
      <c r="BJ105" s="12">
        <v>60</v>
      </c>
      <c r="BK105" s="12">
        <v>48</v>
      </c>
      <c r="BL105" s="12">
        <v>7</v>
      </c>
      <c r="BM105" s="11">
        <v>26</v>
      </c>
      <c r="BN105" s="11">
        <v>26</v>
      </c>
      <c r="BO105" s="8">
        <v>26</v>
      </c>
      <c r="BP105" s="27">
        <f t="shared" si="265"/>
        <v>856</v>
      </c>
      <c r="BQ105" s="27"/>
      <c r="BR105" s="5">
        <f t="shared" si="266"/>
        <v>40</v>
      </c>
      <c r="BS105" s="5">
        <f t="shared" si="267"/>
        <v>40</v>
      </c>
      <c r="BT105" s="5">
        <f t="shared" si="268"/>
        <v>60</v>
      </c>
      <c r="BU105" s="5">
        <f t="shared" si="269"/>
        <v>28</v>
      </c>
      <c r="BV105" s="5">
        <f t="shared" si="270"/>
        <v>80</v>
      </c>
      <c r="BW105" s="5">
        <f t="shared" si="271"/>
        <v>44</v>
      </c>
      <c r="BX105" s="5">
        <f t="shared" si="272"/>
        <v>45</v>
      </c>
      <c r="BY105" s="5">
        <f t="shared" si="273"/>
        <v>58</v>
      </c>
      <c r="BZ105" s="5">
        <f t="shared" si="274"/>
        <v>47</v>
      </c>
      <c r="CA105" s="5">
        <f t="shared" si="275"/>
        <v>89</v>
      </c>
      <c r="CB105" s="5">
        <f t="shared" si="276"/>
        <v>79</v>
      </c>
      <c r="CC105" s="5">
        <f t="shared" si="277"/>
        <v>90</v>
      </c>
      <c r="CD105" s="5">
        <f t="shared" si="278"/>
        <v>75</v>
      </c>
      <c r="CE105" s="5">
        <f t="shared" si="279"/>
        <v>51</v>
      </c>
      <c r="CF105" s="5">
        <f t="shared" si="280"/>
        <v>40</v>
      </c>
      <c r="CG105" s="5">
        <f t="shared" si="281"/>
        <v>41</v>
      </c>
      <c r="CH105" s="5">
        <f t="shared" si="282"/>
        <v>47</v>
      </c>
      <c r="CI105" s="5">
        <f t="shared" si="283"/>
        <v>66</v>
      </c>
      <c r="CJ105" s="5">
        <f t="shared" si="284"/>
        <v>44</v>
      </c>
      <c r="CK105" s="19">
        <f t="shared" si="285"/>
        <v>1064</v>
      </c>
      <c r="CL105" s="19"/>
      <c r="CM105" s="5"/>
      <c r="CN105" s="5">
        <f t="shared" si="286"/>
        <v>0</v>
      </c>
      <c r="CO105" s="5">
        <f t="shared" si="287"/>
        <v>20</v>
      </c>
      <c r="CP105" s="5">
        <f t="shared" si="288"/>
        <v>-32</v>
      </c>
      <c r="CQ105" s="5">
        <f t="shared" si="289"/>
        <v>52</v>
      </c>
      <c r="CR105" s="5">
        <f t="shared" si="290"/>
        <v>-36</v>
      </c>
      <c r="CS105" s="5">
        <f t="shared" si="291"/>
        <v>1</v>
      </c>
      <c r="CT105" s="5">
        <f t="shared" si="292"/>
        <v>13</v>
      </c>
      <c r="CU105" s="5">
        <f t="shared" si="293"/>
        <v>-11</v>
      </c>
      <c r="CV105" s="5">
        <f t="shared" si="294"/>
        <v>42</v>
      </c>
      <c r="CW105" s="5">
        <f t="shared" si="295"/>
        <v>-10</v>
      </c>
      <c r="CX105" s="5">
        <f t="shared" si="296"/>
        <v>11</v>
      </c>
      <c r="CY105" s="5">
        <f t="shared" si="297"/>
        <v>-15</v>
      </c>
      <c r="CZ105" s="5">
        <f t="shared" si="298"/>
        <v>-24</v>
      </c>
      <c r="DA105" s="5">
        <f t="shared" si="299"/>
        <v>-11</v>
      </c>
      <c r="DB105" s="5">
        <f t="shared" si="300"/>
        <v>1</v>
      </c>
      <c r="DC105" s="5">
        <f t="shared" si="301"/>
        <v>6</v>
      </c>
      <c r="DD105" s="5">
        <f t="shared" si="302"/>
        <v>19</v>
      </c>
      <c r="DE105" s="5">
        <f t="shared" si="303"/>
        <v>-22</v>
      </c>
      <c r="DF105" s="19"/>
      <c r="DG105" s="19"/>
      <c r="DH105" s="19"/>
      <c r="DI105" s="77"/>
      <c r="DJ105" s="121">
        <v>0</v>
      </c>
      <c r="DK105" s="121">
        <v>0.5</v>
      </c>
      <c r="DL105" s="121">
        <v>-0.53333333333333333</v>
      </c>
      <c r="DM105" s="121">
        <v>1.8571428571428572</v>
      </c>
      <c r="DN105" s="121">
        <v>-0.45</v>
      </c>
      <c r="DO105" s="121">
        <v>2.2727272727272728E-2</v>
      </c>
      <c r="DP105" s="121">
        <v>0.28888888888888886</v>
      </c>
      <c r="DQ105" s="121">
        <v>-0.18965517241379309</v>
      </c>
      <c r="DR105" s="121">
        <v>0.8936170212765957</v>
      </c>
      <c r="DS105" s="121">
        <v>-0.11235955056179775</v>
      </c>
      <c r="DT105" s="121">
        <v>0.13924050632911392</v>
      </c>
      <c r="DU105" s="121">
        <v>-0.16666666666666666</v>
      </c>
      <c r="DV105" s="121">
        <v>-0.32</v>
      </c>
      <c r="DW105" s="121">
        <v>-0.21568627450980393</v>
      </c>
      <c r="DX105" s="121">
        <v>2.5000000000000001E-2</v>
      </c>
      <c r="DY105" s="121">
        <v>0.14634146341463414</v>
      </c>
      <c r="DZ105" s="121">
        <v>0.40425531914893614</v>
      </c>
      <c r="EA105" s="121"/>
      <c r="EB105" s="24"/>
      <c r="EC105" s="65"/>
      <c r="ED105" s="77"/>
      <c r="EE105" s="77"/>
      <c r="EF105" s="77"/>
      <c r="EG105" s="77"/>
      <c r="EH105" s="77"/>
      <c r="EI105" s="77"/>
      <c r="EJ105" s="77"/>
      <c r="EK105" s="77"/>
      <c r="EL105" s="77"/>
      <c r="EM105" s="77"/>
      <c r="EN105" s="77"/>
      <c r="EO105" s="77"/>
      <c r="EP105" s="77"/>
      <c r="EQ105" s="77"/>
      <c r="ER105" s="77"/>
      <c r="ES105" s="77"/>
      <c r="ET105" s="77"/>
      <c r="EU105" s="77"/>
      <c r="EV105" s="77"/>
      <c r="EW105" s="24"/>
      <c r="EX105" s="27"/>
      <c r="EY105" s="77"/>
      <c r="EZ105" s="77"/>
      <c r="FA105" s="77"/>
      <c r="FB105" s="77"/>
      <c r="FC105" s="77"/>
      <c r="FD105" s="77"/>
      <c r="FE105" s="77"/>
      <c r="FF105" s="77"/>
      <c r="FG105" s="77"/>
      <c r="FH105" s="77"/>
      <c r="FI105" s="77"/>
      <c r="FJ105" s="77"/>
      <c r="FK105" s="77"/>
      <c r="FL105" s="77"/>
      <c r="FM105" s="77"/>
      <c r="FN105" s="77"/>
      <c r="FO105" s="77"/>
      <c r="FP105" s="77"/>
      <c r="FQ105" s="77"/>
      <c r="FR105" s="24"/>
      <c r="FS105" s="24"/>
      <c r="FT105" s="24"/>
      <c r="FU105" s="77"/>
      <c r="FV105" s="77"/>
      <c r="FW105" s="77"/>
      <c r="FX105" s="77"/>
      <c r="FY105" s="77"/>
      <c r="FZ105" s="77"/>
      <c r="GA105" s="77"/>
      <c r="GB105" s="77"/>
      <c r="GC105" s="77"/>
      <c r="GD105" s="77"/>
      <c r="GE105" s="77"/>
      <c r="GF105" s="77"/>
      <c r="GG105" s="77"/>
      <c r="GH105" s="77"/>
      <c r="GI105" s="77"/>
      <c r="GJ105" s="77"/>
      <c r="GK105" s="77"/>
      <c r="GL105" s="77"/>
      <c r="GM105" s="77"/>
      <c r="GN105" s="24"/>
      <c r="GO105" s="24">
        <v>9.5700000000000004E-3</v>
      </c>
      <c r="GP105" s="10">
        <f t="shared" si="304"/>
        <v>0.38280000000000003</v>
      </c>
      <c r="GQ105" s="10">
        <f t="shared" si="305"/>
        <v>0.38280000000000003</v>
      </c>
      <c r="GR105" s="10">
        <f t="shared" si="306"/>
        <v>0.57420000000000004</v>
      </c>
      <c r="GS105" s="10">
        <f t="shared" si="307"/>
        <v>0.26796000000000003</v>
      </c>
      <c r="GT105" s="10">
        <f t="shared" si="308"/>
        <v>0.76560000000000006</v>
      </c>
      <c r="GU105" s="10">
        <f t="shared" si="309"/>
        <v>0.42108000000000001</v>
      </c>
      <c r="GV105" s="10">
        <f t="shared" si="310"/>
        <v>0.43065000000000003</v>
      </c>
      <c r="GW105" s="10">
        <f t="shared" si="311"/>
        <v>0.55506</v>
      </c>
      <c r="GX105" s="10">
        <f t="shared" si="312"/>
        <v>0.44979000000000002</v>
      </c>
      <c r="GY105" s="10">
        <f t="shared" si="313"/>
        <v>0.85172999999999999</v>
      </c>
      <c r="GZ105" s="10">
        <f t="shared" si="314"/>
        <v>0.75602999999999998</v>
      </c>
      <c r="HA105" s="10">
        <f t="shared" si="315"/>
        <v>0.86130000000000007</v>
      </c>
      <c r="HB105" s="10">
        <f t="shared" si="316"/>
        <v>0.71775</v>
      </c>
      <c r="HC105" s="10">
        <f t="shared" si="317"/>
        <v>0.48807</v>
      </c>
      <c r="HD105" s="10">
        <f t="shared" si="318"/>
        <v>0.38280000000000003</v>
      </c>
      <c r="HE105" s="10">
        <f t="shared" si="319"/>
        <v>0.39237</v>
      </c>
      <c r="HF105" s="10">
        <f t="shared" si="320"/>
        <v>0.44979000000000002</v>
      </c>
      <c r="HG105" s="10">
        <f t="shared" si="321"/>
        <v>0.63162000000000007</v>
      </c>
      <c r="HH105" s="10">
        <f t="shared" si="322"/>
        <v>0.42108000000000001</v>
      </c>
      <c r="HI105" s="19">
        <f t="shared" si="323"/>
        <v>10.18248</v>
      </c>
      <c r="HJ105" s="115"/>
      <c r="HK105" s="115"/>
      <c r="HL105" s="115"/>
      <c r="HM105" s="115"/>
      <c r="HN105" s="115"/>
      <c r="HO105" s="115"/>
      <c r="HP105" s="115"/>
      <c r="HQ105" s="115"/>
      <c r="HR105" s="115"/>
      <c r="HS105" s="115"/>
      <c r="HT105" s="115"/>
      <c r="HU105" s="115"/>
      <c r="HV105" s="115"/>
      <c r="HW105" s="115"/>
      <c r="HX105" s="115"/>
      <c r="HY105" s="115"/>
      <c r="HZ105" s="115"/>
      <c r="IA105" s="115"/>
      <c r="IB105" s="115"/>
      <c r="IC105" s="22">
        <f t="shared" si="244"/>
        <v>9.5700000000000004E-3</v>
      </c>
      <c r="ID105" s="22"/>
      <c r="IE105" s="24">
        <f t="shared" si="242"/>
        <v>3.7014540170726799E-8</v>
      </c>
      <c r="IF105" s="24">
        <f t="shared" si="243"/>
        <v>8.950788804921207E-7</v>
      </c>
    </row>
    <row r="106" spans="1:240" x14ac:dyDescent="0.25">
      <c r="A106" s="163">
        <v>104</v>
      </c>
      <c r="B106" s="49"/>
      <c r="C106" s="49" t="s">
        <v>282</v>
      </c>
      <c r="D106" s="49" t="s">
        <v>186</v>
      </c>
      <c r="E106" s="82">
        <v>358</v>
      </c>
      <c r="F106" s="50" t="s">
        <v>78</v>
      </c>
      <c r="G106" s="17">
        <v>19</v>
      </c>
      <c r="H106" s="12">
        <v>15</v>
      </c>
      <c r="I106" s="12">
        <v>18</v>
      </c>
      <c r="J106" s="12">
        <v>14</v>
      </c>
      <c r="K106" s="12">
        <v>17</v>
      </c>
      <c r="L106" s="12">
        <v>20</v>
      </c>
      <c r="M106" s="12">
        <v>29</v>
      </c>
      <c r="N106" s="12">
        <v>28</v>
      </c>
      <c r="O106" s="12">
        <v>24</v>
      </c>
      <c r="P106" s="11">
        <v>33</v>
      </c>
      <c r="Q106" s="11">
        <v>35</v>
      </c>
      <c r="R106" s="12">
        <v>27</v>
      </c>
      <c r="S106" s="11">
        <v>24</v>
      </c>
      <c r="T106" s="11">
        <v>26</v>
      </c>
      <c r="U106" s="11">
        <v>32</v>
      </c>
      <c r="V106" s="98">
        <v>42</v>
      </c>
      <c r="W106" s="98">
        <v>45</v>
      </c>
      <c r="X106" s="98">
        <v>32</v>
      </c>
      <c r="Y106" s="98">
        <v>36</v>
      </c>
      <c r="Z106" s="98">
        <v>33</v>
      </c>
      <c r="AA106" s="65"/>
      <c r="AB106" s="70">
        <f t="shared" si="245"/>
        <v>-4</v>
      </c>
      <c r="AC106" s="12">
        <f t="shared" si="246"/>
        <v>3</v>
      </c>
      <c r="AD106" s="12">
        <f t="shared" si="247"/>
        <v>-4</v>
      </c>
      <c r="AE106" s="12">
        <f t="shared" si="248"/>
        <v>3</v>
      </c>
      <c r="AF106" s="12">
        <f t="shared" si="249"/>
        <v>3</v>
      </c>
      <c r="AG106" s="12">
        <f t="shared" si="250"/>
        <v>9</v>
      </c>
      <c r="AH106" s="12">
        <f t="shared" si="251"/>
        <v>-1</v>
      </c>
      <c r="AI106" s="12">
        <f t="shared" si="252"/>
        <v>-4</v>
      </c>
      <c r="AJ106" s="12">
        <f t="shared" si="253"/>
        <v>9</v>
      </c>
      <c r="AK106" s="12">
        <f t="shared" si="254"/>
        <v>2</v>
      </c>
      <c r="AL106" s="12">
        <f t="shared" si="255"/>
        <v>-8</v>
      </c>
      <c r="AM106" s="12">
        <f t="shared" si="256"/>
        <v>-3</v>
      </c>
      <c r="AN106" s="12">
        <f t="shared" si="257"/>
        <v>2</v>
      </c>
      <c r="AO106" s="12">
        <f t="shared" si="258"/>
        <v>6</v>
      </c>
      <c r="AP106" s="12">
        <f t="shared" si="259"/>
        <v>10</v>
      </c>
      <c r="AQ106" s="12">
        <f t="shared" si="260"/>
        <v>3</v>
      </c>
      <c r="AR106" s="12">
        <f t="shared" si="261"/>
        <v>-13</v>
      </c>
      <c r="AS106" s="12">
        <f t="shared" si="262"/>
        <v>4</v>
      </c>
      <c r="AT106" s="12">
        <f t="shared" si="263"/>
        <v>-3</v>
      </c>
      <c r="AU106" s="79">
        <f t="shared" si="264"/>
        <v>14</v>
      </c>
      <c r="AV106" s="63"/>
      <c r="AW106" s="17">
        <v>0</v>
      </c>
      <c r="AX106" s="12">
        <v>1</v>
      </c>
      <c r="AY106" s="12">
        <v>0</v>
      </c>
      <c r="AZ106" s="12">
        <v>1</v>
      </c>
      <c r="BA106" s="12">
        <v>0</v>
      </c>
      <c r="BB106" s="12">
        <v>0</v>
      </c>
      <c r="BC106" s="12">
        <v>0</v>
      </c>
      <c r="BD106" s="12">
        <v>0</v>
      </c>
      <c r="BE106" s="12">
        <v>1</v>
      </c>
      <c r="BF106" s="11">
        <v>1</v>
      </c>
      <c r="BG106" s="11">
        <v>1</v>
      </c>
      <c r="BH106" s="11">
        <v>0</v>
      </c>
      <c r="BI106" s="11">
        <v>2</v>
      </c>
      <c r="BJ106" s="11">
        <v>1</v>
      </c>
      <c r="BK106" s="11">
        <v>1</v>
      </c>
      <c r="BL106" s="11">
        <v>0</v>
      </c>
      <c r="BM106" s="11">
        <v>1</v>
      </c>
      <c r="BN106" s="11">
        <v>2</v>
      </c>
      <c r="BO106" s="8">
        <v>1.5</v>
      </c>
      <c r="BP106" s="19">
        <f t="shared" si="265"/>
        <v>13.5</v>
      </c>
      <c r="BQ106" s="27"/>
      <c r="BR106" s="5">
        <f t="shared" si="266"/>
        <v>-4</v>
      </c>
      <c r="BS106" s="5">
        <f t="shared" si="267"/>
        <v>4</v>
      </c>
      <c r="BT106" s="5">
        <f t="shared" si="268"/>
        <v>-4</v>
      </c>
      <c r="BU106" s="5">
        <f t="shared" si="269"/>
        <v>4</v>
      </c>
      <c r="BV106" s="5">
        <f t="shared" si="270"/>
        <v>3</v>
      </c>
      <c r="BW106" s="5">
        <f t="shared" si="271"/>
        <v>9</v>
      </c>
      <c r="BX106" s="5">
        <f t="shared" si="272"/>
        <v>-1</v>
      </c>
      <c r="BY106" s="5">
        <f t="shared" si="273"/>
        <v>-4</v>
      </c>
      <c r="BZ106" s="5">
        <f t="shared" si="274"/>
        <v>10</v>
      </c>
      <c r="CA106" s="5">
        <f t="shared" si="275"/>
        <v>3</v>
      </c>
      <c r="CB106" s="5">
        <f t="shared" si="276"/>
        <v>-7</v>
      </c>
      <c r="CC106" s="5">
        <f t="shared" si="277"/>
        <v>-3</v>
      </c>
      <c r="CD106" s="5">
        <f t="shared" si="278"/>
        <v>4</v>
      </c>
      <c r="CE106" s="5">
        <f t="shared" si="279"/>
        <v>7</v>
      </c>
      <c r="CF106" s="5">
        <f t="shared" si="280"/>
        <v>11</v>
      </c>
      <c r="CG106" s="5">
        <f t="shared" si="281"/>
        <v>3</v>
      </c>
      <c r="CH106" s="5">
        <f t="shared" si="282"/>
        <v>-12</v>
      </c>
      <c r="CI106" s="5">
        <f t="shared" si="283"/>
        <v>6</v>
      </c>
      <c r="CJ106" s="5">
        <f t="shared" si="284"/>
        <v>-1.5</v>
      </c>
      <c r="CK106" s="19">
        <f t="shared" si="285"/>
        <v>27.5</v>
      </c>
      <c r="CL106" s="19"/>
      <c r="CM106" s="5"/>
      <c r="CN106" s="5">
        <f t="shared" si="286"/>
        <v>8</v>
      </c>
      <c r="CO106" s="5">
        <f t="shared" si="287"/>
        <v>-8</v>
      </c>
      <c r="CP106" s="5">
        <f t="shared" si="288"/>
        <v>8</v>
      </c>
      <c r="CQ106" s="5">
        <f t="shared" si="289"/>
        <v>-1</v>
      </c>
      <c r="CR106" s="5">
        <f t="shared" si="290"/>
        <v>6</v>
      </c>
      <c r="CS106" s="5">
        <f t="shared" si="291"/>
        <v>-10</v>
      </c>
      <c r="CT106" s="5">
        <f t="shared" si="292"/>
        <v>-3</v>
      </c>
      <c r="CU106" s="5">
        <f t="shared" si="293"/>
        <v>14</v>
      </c>
      <c r="CV106" s="5">
        <f t="shared" si="294"/>
        <v>-7</v>
      </c>
      <c r="CW106" s="5">
        <f t="shared" si="295"/>
        <v>-10</v>
      </c>
      <c r="CX106" s="5">
        <f t="shared" si="296"/>
        <v>4</v>
      </c>
      <c r="CY106" s="5">
        <f t="shared" si="297"/>
        <v>7</v>
      </c>
      <c r="CZ106" s="5">
        <f t="shared" si="298"/>
        <v>3</v>
      </c>
      <c r="DA106" s="5">
        <f t="shared" si="299"/>
        <v>4</v>
      </c>
      <c r="DB106" s="5">
        <f t="shared" si="300"/>
        <v>-8</v>
      </c>
      <c r="DC106" s="5">
        <f t="shared" si="301"/>
        <v>-15</v>
      </c>
      <c r="DD106" s="5">
        <f t="shared" si="302"/>
        <v>18</v>
      </c>
      <c r="DE106" s="5">
        <f t="shared" si="303"/>
        <v>-7.5</v>
      </c>
      <c r="DF106" s="19"/>
      <c r="DG106" s="19"/>
      <c r="DH106" s="19"/>
      <c r="DI106" s="77"/>
      <c r="DJ106" s="121">
        <v>-2</v>
      </c>
      <c r="DK106" s="121">
        <v>-2</v>
      </c>
      <c r="DL106" s="121">
        <v>-2</v>
      </c>
      <c r="DM106" s="121">
        <v>-0.25</v>
      </c>
      <c r="DN106" s="121">
        <v>2</v>
      </c>
      <c r="DO106" s="121">
        <v>-1.1111111111111112</v>
      </c>
      <c r="DP106" s="121">
        <v>3</v>
      </c>
      <c r="DQ106" s="121">
        <v>-3.5</v>
      </c>
      <c r="DR106" s="121">
        <v>-0.7</v>
      </c>
      <c r="DS106" s="121">
        <v>-3.3333333333333335</v>
      </c>
      <c r="DT106" s="121">
        <v>-0.5714285714285714</v>
      </c>
      <c r="DU106" s="121">
        <v>-2.3333333333333335</v>
      </c>
      <c r="DV106" s="121">
        <v>0.75</v>
      </c>
      <c r="DW106" s="121">
        <v>0.5714285714285714</v>
      </c>
      <c r="DX106" s="121">
        <v>-0.72727272727272729</v>
      </c>
      <c r="DY106" s="121">
        <v>-5</v>
      </c>
      <c r="DZ106" s="121">
        <v>-1.5</v>
      </c>
      <c r="EA106" s="121"/>
      <c r="EB106" s="24"/>
      <c r="EC106" s="65"/>
      <c r="ED106" s="77"/>
      <c r="EE106" s="77"/>
      <c r="EF106" s="77"/>
      <c r="EG106" s="77"/>
      <c r="EH106" s="77"/>
      <c r="EI106" s="77"/>
      <c r="EJ106" s="77"/>
      <c r="EK106" s="77"/>
      <c r="EL106" s="77"/>
      <c r="EM106" s="77"/>
      <c r="EN106" s="77"/>
      <c r="EO106" s="77"/>
      <c r="EP106" s="77"/>
      <c r="EQ106" s="77"/>
      <c r="ER106" s="77"/>
      <c r="ES106" s="77"/>
      <c r="ET106" s="77"/>
      <c r="EU106" s="77"/>
      <c r="EV106" s="77"/>
      <c r="EW106" s="24"/>
      <c r="EX106" s="27"/>
      <c r="EY106" s="77"/>
      <c r="EZ106" s="77"/>
      <c r="FA106" s="77"/>
      <c r="FB106" s="77"/>
      <c r="FC106" s="77"/>
      <c r="FD106" s="77"/>
      <c r="FE106" s="77"/>
      <c r="FF106" s="77"/>
      <c r="FG106" s="77"/>
      <c r="FH106" s="77"/>
      <c r="FI106" s="77"/>
      <c r="FJ106" s="77"/>
      <c r="FK106" s="77"/>
      <c r="FL106" s="77"/>
      <c r="FM106" s="77"/>
      <c r="FN106" s="77"/>
      <c r="FO106" s="77"/>
      <c r="FP106" s="77"/>
      <c r="FQ106" s="77"/>
      <c r="FR106" s="24"/>
      <c r="FS106" s="24"/>
      <c r="FT106" s="24"/>
      <c r="FU106" s="77"/>
      <c r="FV106" s="77"/>
      <c r="FW106" s="77"/>
      <c r="FX106" s="77"/>
      <c r="FY106" s="77"/>
      <c r="FZ106" s="77"/>
      <c r="GA106" s="77"/>
      <c r="GB106" s="77"/>
      <c r="GC106" s="77"/>
      <c r="GD106" s="77"/>
      <c r="GE106" s="77"/>
      <c r="GF106" s="77"/>
      <c r="GG106" s="77"/>
      <c r="GH106" s="77"/>
      <c r="GI106" s="77"/>
      <c r="GJ106" s="77"/>
      <c r="GK106" s="77"/>
      <c r="GL106" s="77"/>
      <c r="GM106" s="77"/>
      <c r="GN106" s="24"/>
      <c r="GO106" s="24">
        <v>0.11136</v>
      </c>
      <c r="GP106" s="10">
        <f t="shared" si="304"/>
        <v>-0.44544</v>
      </c>
      <c r="GQ106" s="10">
        <f t="shared" si="305"/>
        <v>0.44544</v>
      </c>
      <c r="GR106" s="10">
        <f t="shared" si="306"/>
        <v>-0.44544</v>
      </c>
      <c r="GS106" s="10">
        <f t="shared" si="307"/>
        <v>0.44544</v>
      </c>
      <c r="GT106" s="10">
        <f t="shared" si="308"/>
        <v>0.33407999999999999</v>
      </c>
      <c r="GU106" s="10">
        <f t="shared" si="309"/>
        <v>1.00224</v>
      </c>
      <c r="GV106" s="10">
        <f t="shared" si="310"/>
        <v>-0.11136</v>
      </c>
      <c r="GW106" s="10">
        <f t="shared" si="311"/>
        <v>-0.44544</v>
      </c>
      <c r="GX106" s="10">
        <f t="shared" si="312"/>
        <v>1.1135999999999999</v>
      </c>
      <c r="GY106" s="10">
        <f t="shared" si="313"/>
        <v>0.33407999999999999</v>
      </c>
      <c r="GZ106" s="10">
        <f t="shared" si="314"/>
        <v>-0.77951999999999999</v>
      </c>
      <c r="HA106" s="10">
        <f t="shared" si="315"/>
        <v>-0.33407999999999999</v>
      </c>
      <c r="HB106" s="10">
        <f t="shared" si="316"/>
        <v>0.44544</v>
      </c>
      <c r="HC106" s="10">
        <f t="shared" si="317"/>
        <v>0.77951999999999999</v>
      </c>
      <c r="HD106" s="10">
        <f t="shared" si="318"/>
        <v>1.22496</v>
      </c>
      <c r="HE106" s="10">
        <f t="shared" si="319"/>
        <v>0.33407999999999999</v>
      </c>
      <c r="HF106" s="10">
        <f t="shared" si="320"/>
        <v>-1.33632</v>
      </c>
      <c r="HG106" s="10">
        <f t="shared" si="321"/>
        <v>0.66815999999999998</v>
      </c>
      <c r="HH106" s="10">
        <f t="shared" si="322"/>
        <v>-0.16703999999999999</v>
      </c>
      <c r="HI106" s="19">
        <f t="shared" si="323"/>
        <v>3.0624000000000002</v>
      </c>
      <c r="HJ106" s="115"/>
      <c r="HK106" s="115"/>
      <c r="HL106" s="115"/>
      <c r="HM106" s="115"/>
      <c r="HN106" s="115"/>
      <c r="HO106" s="115"/>
      <c r="HP106" s="115"/>
      <c r="HQ106" s="115"/>
      <c r="HR106" s="115"/>
      <c r="HS106" s="115"/>
      <c r="HT106" s="115"/>
      <c r="HU106" s="115"/>
      <c r="HV106" s="115"/>
      <c r="HW106" s="115"/>
      <c r="HX106" s="115"/>
      <c r="HY106" s="115"/>
      <c r="HZ106" s="115"/>
      <c r="IA106" s="115"/>
      <c r="IB106" s="115"/>
      <c r="IC106" s="22">
        <f t="shared" si="244"/>
        <v>0.11136000000000001</v>
      </c>
      <c r="ID106" s="22"/>
      <c r="IE106" s="24">
        <f t="shared" si="242"/>
        <v>-1.4683453952023853E-8</v>
      </c>
      <c r="IF106" s="24">
        <f t="shared" si="243"/>
        <v>2.6919665578710398E-7</v>
      </c>
    </row>
    <row r="107" spans="1:240" x14ac:dyDescent="0.25">
      <c r="A107" s="163">
        <v>105</v>
      </c>
      <c r="B107" s="49"/>
      <c r="C107" s="49" t="s">
        <v>185</v>
      </c>
      <c r="D107" s="49" t="s">
        <v>185</v>
      </c>
      <c r="E107" s="82">
        <v>222</v>
      </c>
      <c r="F107" s="52" t="s">
        <v>110</v>
      </c>
      <c r="G107" s="17">
        <v>1</v>
      </c>
      <c r="H107" s="12">
        <v>2</v>
      </c>
      <c r="I107" s="12">
        <v>2</v>
      </c>
      <c r="J107" s="12">
        <v>1</v>
      </c>
      <c r="K107" s="12">
        <v>1</v>
      </c>
      <c r="L107" s="12">
        <v>1</v>
      </c>
      <c r="M107" s="12"/>
      <c r="N107" s="12">
        <v>1</v>
      </c>
      <c r="O107" s="12">
        <v>0</v>
      </c>
      <c r="P107" s="11">
        <v>1</v>
      </c>
      <c r="Q107" s="11">
        <v>2</v>
      </c>
      <c r="R107" s="12">
        <v>2</v>
      </c>
      <c r="S107" s="11">
        <v>2</v>
      </c>
      <c r="T107" s="11">
        <v>2</v>
      </c>
      <c r="U107" s="11">
        <v>0</v>
      </c>
      <c r="V107" s="98"/>
      <c r="W107" s="98"/>
      <c r="X107" s="98"/>
      <c r="Y107" s="98">
        <v>1</v>
      </c>
      <c r="Z107" s="98">
        <v>3</v>
      </c>
      <c r="AA107" s="65"/>
      <c r="AB107" s="72">
        <f t="shared" si="245"/>
        <v>1</v>
      </c>
      <c r="AC107" s="11">
        <f t="shared" si="246"/>
        <v>0</v>
      </c>
      <c r="AD107" s="11">
        <f t="shared" si="247"/>
        <v>-1</v>
      </c>
      <c r="AE107" s="11">
        <f t="shared" si="248"/>
        <v>0</v>
      </c>
      <c r="AF107" s="11">
        <f t="shared" si="249"/>
        <v>0</v>
      </c>
      <c r="AG107" s="11">
        <f t="shared" si="250"/>
        <v>-1</v>
      </c>
      <c r="AH107" s="11">
        <f t="shared" si="251"/>
        <v>1</v>
      </c>
      <c r="AI107" s="11">
        <f t="shared" si="252"/>
        <v>-1</v>
      </c>
      <c r="AJ107" s="11">
        <f t="shared" si="253"/>
        <v>1</v>
      </c>
      <c r="AK107" s="11">
        <f t="shared" si="254"/>
        <v>1</v>
      </c>
      <c r="AL107" s="11">
        <f t="shared" si="255"/>
        <v>0</v>
      </c>
      <c r="AM107" s="11">
        <f t="shared" si="256"/>
        <v>0</v>
      </c>
      <c r="AN107" s="11">
        <f t="shared" si="257"/>
        <v>0</v>
      </c>
      <c r="AO107" s="11">
        <f t="shared" si="258"/>
        <v>-2</v>
      </c>
      <c r="AP107" s="11">
        <f t="shared" si="259"/>
        <v>0</v>
      </c>
      <c r="AQ107" s="11">
        <f t="shared" si="260"/>
        <v>0</v>
      </c>
      <c r="AR107" s="11">
        <f t="shared" si="261"/>
        <v>0</v>
      </c>
      <c r="AS107" s="11">
        <f t="shared" si="262"/>
        <v>1</v>
      </c>
      <c r="AT107" s="11">
        <f t="shared" si="263"/>
        <v>2</v>
      </c>
      <c r="AU107" s="78">
        <f t="shared" si="264"/>
        <v>2</v>
      </c>
      <c r="AV107" s="65"/>
      <c r="AW107" s="17">
        <v>0</v>
      </c>
      <c r="AX107" s="12">
        <v>0</v>
      </c>
      <c r="AY107" s="12">
        <v>0</v>
      </c>
      <c r="AZ107" s="12">
        <v>0</v>
      </c>
      <c r="BA107" s="12">
        <v>0</v>
      </c>
      <c r="BB107" s="12">
        <v>0</v>
      </c>
      <c r="BC107" s="12">
        <v>0</v>
      </c>
      <c r="BD107" s="12">
        <v>0</v>
      </c>
      <c r="BE107" s="12">
        <v>0</v>
      </c>
      <c r="BF107" s="12">
        <v>0</v>
      </c>
      <c r="BG107" s="11">
        <v>0</v>
      </c>
      <c r="BH107" s="11">
        <v>0</v>
      </c>
      <c r="BI107" s="11">
        <v>0</v>
      </c>
      <c r="BJ107" s="11">
        <v>0</v>
      </c>
      <c r="BK107" s="11">
        <v>0</v>
      </c>
      <c r="BL107" s="11">
        <v>0</v>
      </c>
      <c r="BM107" s="11"/>
      <c r="BN107" s="11"/>
      <c r="BO107" s="8"/>
      <c r="BP107" s="27">
        <f t="shared" si="265"/>
        <v>0</v>
      </c>
      <c r="BQ107" s="27"/>
      <c r="BR107" s="5">
        <f t="shared" si="266"/>
        <v>1</v>
      </c>
      <c r="BS107" s="5">
        <f t="shared" si="267"/>
        <v>0</v>
      </c>
      <c r="BT107" s="5">
        <f t="shared" si="268"/>
        <v>-1</v>
      </c>
      <c r="BU107" s="5">
        <f t="shared" si="269"/>
        <v>0</v>
      </c>
      <c r="BV107" s="5">
        <f t="shared" si="270"/>
        <v>0</v>
      </c>
      <c r="BW107" s="5">
        <f t="shared" si="271"/>
        <v>-1</v>
      </c>
      <c r="BX107" s="5">
        <f t="shared" si="272"/>
        <v>1</v>
      </c>
      <c r="BY107" s="5">
        <f t="shared" si="273"/>
        <v>-1</v>
      </c>
      <c r="BZ107" s="5">
        <f t="shared" si="274"/>
        <v>1</v>
      </c>
      <c r="CA107" s="5">
        <f t="shared" si="275"/>
        <v>1</v>
      </c>
      <c r="CB107" s="5">
        <f t="shared" si="276"/>
        <v>0</v>
      </c>
      <c r="CC107" s="5">
        <f t="shared" si="277"/>
        <v>0</v>
      </c>
      <c r="CD107" s="5">
        <f t="shared" si="278"/>
        <v>0</v>
      </c>
      <c r="CE107" s="5">
        <f t="shared" si="279"/>
        <v>-2</v>
      </c>
      <c r="CF107" s="5">
        <f t="shared" si="280"/>
        <v>0</v>
      </c>
      <c r="CG107" s="5">
        <f t="shared" si="281"/>
        <v>0</v>
      </c>
      <c r="CH107" s="5">
        <f t="shared" si="282"/>
        <v>0</v>
      </c>
      <c r="CI107" s="5">
        <f t="shared" si="283"/>
        <v>1</v>
      </c>
      <c r="CJ107" s="5">
        <f t="shared" si="284"/>
        <v>2</v>
      </c>
      <c r="CK107" s="19">
        <f t="shared" si="285"/>
        <v>2</v>
      </c>
      <c r="CL107" s="19"/>
      <c r="CM107" s="5"/>
      <c r="CN107" s="5">
        <f t="shared" si="286"/>
        <v>-1</v>
      </c>
      <c r="CO107" s="5">
        <f t="shared" si="287"/>
        <v>-1</v>
      </c>
      <c r="CP107" s="5">
        <f t="shared" si="288"/>
        <v>1</v>
      </c>
      <c r="CQ107" s="5">
        <f t="shared" si="289"/>
        <v>0</v>
      </c>
      <c r="CR107" s="5">
        <f t="shared" si="290"/>
        <v>-1</v>
      </c>
      <c r="CS107" s="5">
        <f t="shared" si="291"/>
        <v>2</v>
      </c>
      <c r="CT107" s="5">
        <f t="shared" si="292"/>
        <v>-2</v>
      </c>
      <c r="CU107" s="5">
        <f t="shared" si="293"/>
        <v>2</v>
      </c>
      <c r="CV107" s="5">
        <f t="shared" si="294"/>
        <v>0</v>
      </c>
      <c r="CW107" s="5">
        <f t="shared" si="295"/>
        <v>-1</v>
      </c>
      <c r="CX107" s="5">
        <f t="shared" si="296"/>
        <v>0</v>
      </c>
      <c r="CY107" s="5">
        <f t="shared" si="297"/>
        <v>0</v>
      </c>
      <c r="CZ107" s="5">
        <f t="shared" si="298"/>
        <v>-2</v>
      </c>
      <c r="DA107" s="5">
        <f t="shared" si="299"/>
        <v>2</v>
      </c>
      <c r="DB107" s="5">
        <f t="shared" si="300"/>
        <v>0</v>
      </c>
      <c r="DC107" s="5">
        <f t="shared" si="301"/>
        <v>0</v>
      </c>
      <c r="DD107" s="5">
        <f t="shared" si="302"/>
        <v>1</v>
      </c>
      <c r="DE107" s="5">
        <f t="shared" si="303"/>
        <v>1</v>
      </c>
      <c r="DF107" s="19"/>
      <c r="DG107" s="19"/>
      <c r="DH107" s="19"/>
      <c r="DI107" s="77"/>
      <c r="DJ107" s="121">
        <v>-1</v>
      </c>
      <c r="DK107" s="121" t="e">
        <v>#DIV/0!</v>
      </c>
      <c r="DL107" s="121">
        <v>-1</v>
      </c>
      <c r="DM107" s="121" t="e">
        <v>#DIV/0!</v>
      </c>
      <c r="DN107" s="121" t="e">
        <v>#DIV/0!</v>
      </c>
      <c r="DO107" s="121">
        <v>-2</v>
      </c>
      <c r="DP107" s="121">
        <v>-2</v>
      </c>
      <c r="DQ107" s="121">
        <v>-2</v>
      </c>
      <c r="DR107" s="121">
        <v>0</v>
      </c>
      <c r="DS107" s="121">
        <v>-1</v>
      </c>
      <c r="DT107" s="121" t="e">
        <v>#DIV/0!</v>
      </c>
      <c r="DU107" s="121" t="e">
        <v>#DIV/0!</v>
      </c>
      <c r="DV107" s="121" t="e">
        <v>#DIV/0!</v>
      </c>
      <c r="DW107" s="121">
        <v>-1</v>
      </c>
      <c r="DX107" s="121" t="e">
        <v>#DIV/0!</v>
      </c>
      <c r="DY107" s="121" t="e">
        <v>#DIV/0!</v>
      </c>
      <c r="DZ107" s="121" t="e">
        <v>#DIV/0!</v>
      </c>
      <c r="EA107" s="121"/>
      <c r="EB107" s="24"/>
      <c r="EC107" s="65"/>
      <c r="ED107" s="77"/>
      <c r="EE107" s="77"/>
      <c r="EF107" s="77"/>
      <c r="EG107" s="77"/>
      <c r="EH107" s="77"/>
      <c r="EI107" s="77"/>
      <c r="EJ107" s="77"/>
      <c r="EK107" s="77"/>
      <c r="EL107" s="77"/>
      <c r="EM107" s="77"/>
      <c r="EN107" s="77"/>
      <c r="EO107" s="77"/>
      <c r="EP107" s="77"/>
      <c r="EQ107" s="77"/>
      <c r="ER107" s="77"/>
      <c r="ES107" s="77"/>
      <c r="ET107" s="77"/>
      <c r="EU107" s="77"/>
      <c r="EV107" s="77"/>
      <c r="EW107" s="24"/>
      <c r="EX107" s="27"/>
      <c r="EY107" s="77"/>
      <c r="EZ107" s="77"/>
      <c r="FA107" s="77"/>
      <c r="FB107" s="77"/>
      <c r="FC107" s="77"/>
      <c r="FD107" s="77"/>
      <c r="FE107" s="77"/>
      <c r="FF107" s="77"/>
      <c r="FG107" s="77"/>
      <c r="FH107" s="77"/>
      <c r="FI107" s="77"/>
      <c r="FJ107" s="77"/>
      <c r="FK107" s="77"/>
      <c r="FL107" s="77"/>
      <c r="FM107" s="77"/>
      <c r="FN107" s="77"/>
      <c r="FO107" s="77"/>
      <c r="FP107" s="77"/>
      <c r="FQ107" s="77"/>
      <c r="FR107" s="24"/>
      <c r="FS107" s="24"/>
      <c r="FT107" s="24"/>
      <c r="FU107" s="77"/>
      <c r="FV107" s="77"/>
      <c r="FW107" s="77"/>
      <c r="FX107" s="77"/>
      <c r="FY107" s="77"/>
      <c r="FZ107" s="77"/>
      <c r="GA107" s="77"/>
      <c r="GB107" s="77"/>
      <c r="GC107" s="77"/>
      <c r="GD107" s="77"/>
      <c r="GE107" s="77"/>
      <c r="GF107" s="77"/>
      <c r="GG107" s="77"/>
      <c r="GH107" s="77"/>
      <c r="GI107" s="77"/>
      <c r="GJ107" s="77"/>
      <c r="GK107" s="77"/>
      <c r="GL107" s="77"/>
      <c r="GM107" s="77"/>
      <c r="GN107" s="24"/>
      <c r="GO107" s="24">
        <v>0.85608000000000006</v>
      </c>
      <c r="GP107" s="10">
        <f t="shared" si="304"/>
        <v>0.85608000000000006</v>
      </c>
      <c r="GQ107" s="10">
        <f t="shared" si="305"/>
        <v>0</v>
      </c>
      <c r="GR107" s="10">
        <f t="shared" si="306"/>
        <v>-0.85608000000000006</v>
      </c>
      <c r="GS107" s="10">
        <f t="shared" si="307"/>
        <v>0</v>
      </c>
      <c r="GT107" s="10">
        <f t="shared" si="308"/>
        <v>0</v>
      </c>
      <c r="GU107" s="10">
        <f t="shared" si="309"/>
        <v>-0.85608000000000006</v>
      </c>
      <c r="GV107" s="10">
        <f t="shared" si="310"/>
        <v>0.85608000000000006</v>
      </c>
      <c r="GW107" s="10">
        <f t="shared" si="311"/>
        <v>-0.85608000000000006</v>
      </c>
      <c r="GX107" s="10">
        <f t="shared" si="312"/>
        <v>0.85608000000000006</v>
      </c>
      <c r="GY107" s="10">
        <f t="shared" si="313"/>
        <v>0.85608000000000006</v>
      </c>
      <c r="GZ107" s="10">
        <f t="shared" si="314"/>
        <v>0</v>
      </c>
      <c r="HA107" s="10">
        <f t="shared" si="315"/>
        <v>0</v>
      </c>
      <c r="HB107" s="10">
        <f t="shared" si="316"/>
        <v>0</v>
      </c>
      <c r="HC107" s="10">
        <f t="shared" si="317"/>
        <v>-1.7121600000000001</v>
      </c>
      <c r="HD107" s="10">
        <f t="shared" si="318"/>
        <v>0</v>
      </c>
      <c r="HE107" s="10">
        <f t="shared" si="319"/>
        <v>0</v>
      </c>
      <c r="HF107" s="10">
        <f t="shared" si="320"/>
        <v>0</v>
      </c>
      <c r="HG107" s="10">
        <f t="shared" si="321"/>
        <v>0.85608000000000006</v>
      </c>
      <c r="HH107" s="10">
        <f t="shared" si="322"/>
        <v>1.7121600000000001</v>
      </c>
      <c r="HI107" s="19">
        <f t="shared" si="323"/>
        <v>1.7121600000000001</v>
      </c>
      <c r="HJ107" s="115"/>
      <c r="HK107" s="115"/>
      <c r="HL107" s="115"/>
      <c r="HM107" s="115"/>
      <c r="HN107" s="115"/>
      <c r="HO107" s="115"/>
      <c r="HP107" s="115"/>
      <c r="HQ107" s="115"/>
      <c r="HR107" s="115"/>
      <c r="HS107" s="115"/>
      <c r="HT107" s="115"/>
      <c r="HU107" s="115"/>
      <c r="HV107" s="115"/>
      <c r="HW107" s="115"/>
      <c r="HX107" s="115"/>
      <c r="HY107" s="115"/>
      <c r="HZ107" s="115"/>
      <c r="IA107" s="115"/>
      <c r="IB107" s="115"/>
      <c r="IC107" s="22">
        <f t="shared" si="244"/>
        <v>0.85608000000000006</v>
      </c>
      <c r="ID107" s="22"/>
      <c r="IE107" s="24">
        <f t="shared" si="242"/>
        <v>1.5050540300824451E-7</v>
      </c>
      <c r="IF107" s="24">
        <f t="shared" si="243"/>
        <v>1.5050540300824451E-7</v>
      </c>
    </row>
    <row r="108" spans="1:240" x14ac:dyDescent="0.25">
      <c r="A108" s="163">
        <v>106</v>
      </c>
      <c r="B108" s="49"/>
      <c r="C108" s="49" t="s">
        <v>185</v>
      </c>
      <c r="D108" s="49" t="s">
        <v>185</v>
      </c>
      <c r="E108" s="82">
        <v>212</v>
      </c>
      <c r="F108" s="53" t="s">
        <v>132</v>
      </c>
      <c r="G108" s="17">
        <v>261</v>
      </c>
      <c r="H108" s="12">
        <v>267</v>
      </c>
      <c r="I108" s="11">
        <v>254</v>
      </c>
      <c r="J108" s="12">
        <v>256</v>
      </c>
      <c r="K108" s="12">
        <v>253</v>
      </c>
      <c r="L108" s="12">
        <v>263</v>
      </c>
      <c r="M108" s="12">
        <v>266</v>
      </c>
      <c r="N108" s="12">
        <v>280</v>
      </c>
      <c r="O108" s="12">
        <v>322</v>
      </c>
      <c r="P108" s="11">
        <v>346</v>
      </c>
      <c r="Q108" s="11">
        <v>373</v>
      </c>
      <c r="R108" s="12">
        <v>363</v>
      </c>
      <c r="S108" s="11">
        <v>399</v>
      </c>
      <c r="T108" s="11">
        <v>412</v>
      </c>
      <c r="U108" s="11">
        <v>419</v>
      </c>
      <c r="V108" s="98">
        <v>419</v>
      </c>
      <c r="W108" s="98">
        <v>428</v>
      </c>
      <c r="X108" s="98">
        <v>422</v>
      </c>
      <c r="Y108" s="98">
        <v>436</v>
      </c>
      <c r="Z108" s="97">
        <v>454</v>
      </c>
      <c r="AA108" s="65"/>
      <c r="AB108" s="70">
        <f t="shared" si="245"/>
        <v>6</v>
      </c>
      <c r="AC108" s="12">
        <f t="shared" si="246"/>
        <v>-13</v>
      </c>
      <c r="AD108" s="12">
        <f t="shared" si="247"/>
        <v>2</v>
      </c>
      <c r="AE108" s="12">
        <f t="shared" si="248"/>
        <v>-3</v>
      </c>
      <c r="AF108" s="12">
        <f t="shared" si="249"/>
        <v>10</v>
      </c>
      <c r="AG108" s="12">
        <f t="shared" si="250"/>
        <v>3</v>
      </c>
      <c r="AH108" s="12">
        <f t="shared" si="251"/>
        <v>14</v>
      </c>
      <c r="AI108" s="12">
        <f t="shared" si="252"/>
        <v>42</v>
      </c>
      <c r="AJ108" s="12">
        <f t="shared" si="253"/>
        <v>24</v>
      </c>
      <c r="AK108" s="12">
        <f t="shared" si="254"/>
        <v>27</v>
      </c>
      <c r="AL108" s="12">
        <f t="shared" si="255"/>
        <v>-10</v>
      </c>
      <c r="AM108" s="12">
        <f t="shared" si="256"/>
        <v>36</v>
      </c>
      <c r="AN108" s="12">
        <f t="shared" si="257"/>
        <v>13</v>
      </c>
      <c r="AO108" s="12">
        <f t="shared" si="258"/>
        <v>7</v>
      </c>
      <c r="AP108" s="12">
        <f t="shared" si="259"/>
        <v>0</v>
      </c>
      <c r="AQ108" s="12">
        <f t="shared" si="260"/>
        <v>9</v>
      </c>
      <c r="AR108" s="12">
        <f t="shared" si="261"/>
        <v>-6</v>
      </c>
      <c r="AS108" s="12">
        <f t="shared" si="262"/>
        <v>14</v>
      </c>
      <c r="AT108" s="12">
        <f t="shared" si="263"/>
        <v>18</v>
      </c>
      <c r="AU108" s="79">
        <f t="shared" si="264"/>
        <v>193</v>
      </c>
      <c r="AV108" s="63"/>
      <c r="AW108" s="17">
        <v>4</v>
      </c>
      <c r="AX108" s="12">
        <v>3</v>
      </c>
      <c r="AY108" s="12">
        <v>5</v>
      </c>
      <c r="AZ108" s="12">
        <v>11</v>
      </c>
      <c r="BA108" s="12">
        <v>10</v>
      </c>
      <c r="BB108" s="12">
        <v>7</v>
      </c>
      <c r="BC108" s="12">
        <v>7</v>
      </c>
      <c r="BD108" s="12">
        <v>6</v>
      </c>
      <c r="BE108" s="12">
        <v>7</v>
      </c>
      <c r="BF108" s="11">
        <v>2</v>
      </c>
      <c r="BG108" s="11">
        <v>7</v>
      </c>
      <c r="BH108" s="11">
        <v>7</v>
      </c>
      <c r="BI108" s="11">
        <v>10</v>
      </c>
      <c r="BJ108" s="11">
        <v>4</v>
      </c>
      <c r="BK108" s="11">
        <v>5</v>
      </c>
      <c r="BL108" s="11">
        <v>3</v>
      </c>
      <c r="BM108" s="11">
        <v>4</v>
      </c>
      <c r="BN108" s="11">
        <v>8</v>
      </c>
      <c r="BO108" s="8">
        <v>6</v>
      </c>
      <c r="BP108" s="19">
        <f t="shared" si="265"/>
        <v>116</v>
      </c>
      <c r="BQ108" s="19"/>
      <c r="BR108" s="5">
        <f t="shared" si="266"/>
        <v>10</v>
      </c>
      <c r="BS108" s="5">
        <f t="shared" si="267"/>
        <v>-10</v>
      </c>
      <c r="BT108" s="5">
        <f t="shared" si="268"/>
        <v>7</v>
      </c>
      <c r="BU108" s="5">
        <f t="shared" si="269"/>
        <v>8</v>
      </c>
      <c r="BV108" s="5">
        <f t="shared" si="270"/>
        <v>20</v>
      </c>
      <c r="BW108" s="5">
        <f t="shared" si="271"/>
        <v>10</v>
      </c>
      <c r="BX108" s="5">
        <f t="shared" si="272"/>
        <v>21</v>
      </c>
      <c r="BY108" s="5">
        <f t="shared" si="273"/>
        <v>48</v>
      </c>
      <c r="BZ108" s="5">
        <f t="shared" si="274"/>
        <v>31</v>
      </c>
      <c r="CA108" s="5">
        <f t="shared" si="275"/>
        <v>29</v>
      </c>
      <c r="CB108" s="5">
        <f t="shared" si="276"/>
        <v>-3</v>
      </c>
      <c r="CC108" s="5">
        <f t="shared" si="277"/>
        <v>43</v>
      </c>
      <c r="CD108" s="5">
        <f t="shared" si="278"/>
        <v>23</v>
      </c>
      <c r="CE108" s="5">
        <f t="shared" si="279"/>
        <v>11</v>
      </c>
      <c r="CF108" s="5">
        <f t="shared" si="280"/>
        <v>5</v>
      </c>
      <c r="CG108" s="5">
        <f t="shared" si="281"/>
        <v>12</v>
      </c>
      <c r="CH108" s="5">
        <f t="shared" si="282"/>
        <v>-2</v>
      </c>
      <c r="CI108" s="5">
        <f t="shared" si="283"/>
        <v>22</v>
      </c>
      <c r="CJ108" s="5">
        <f t="shared" si="284"/>
        <v>24</v>
      </c>
      <c r="CK108" s="19">
        <f t="shared" si="285"/>
        <v>309</v>
      </c>
      <c r="CL108" s="19"/>
      <c r="CM108" s="5"/>
      <c r="CN108" s="5">
        <f t="shared" si="286"/>
        <v>-20</v>
      </c>
      <c r="CO108" s="5">
        <f t="shared" si="287"/>
        <v>17</v>
      </c>
      <c r="CP108" s="5">
        <f t="shared" si="288"/>
        <v>1</v>
      </c>
      <c r="CQ108" s="5">
        <f t="shared" si="289"/>
        <v>12</v>
      </c>
      <c r="CR108" s="5">
        <f t="shared" si="290"/>
        <v>-10</v>
      </c>
      <c r="CS108" s="5">
        <f t="shared" si="291"/>
        <v>11</v>
      </c>
      <c r="CT108" s="5">
        <f t="shared" si="292"/>
        <v>27</v>
      </c>
      <c r="CU108" s="5">
        <f t="shared" si="293"/>
        <v>-17</v>
      </c>
      <c r="CV108" s="5">
        <f t="shared" si="294"/>
        <v>-2</v>
      </c>
      <c r="CW108" s="5">
        <f t="shared" si="295"/>
        <v>-32</v>
      </c>
      <c r="CX108" s="5">
        <f t="shared" si="296"/>
        <v>46</v>
      </c>
      <c r="CY108" s="5">
        <f t="shared" si="297"/>
        <v>-20</v>
      </c>
      <c r="CZ108" s="5">
        <f t="shared" si="298"/>
        <v>-12</v>
      </c>
      <c r="DA108" s="5">
        <f t="shared" si="299"/>
        <v>-6</v>
      </c>
      <c r="DB108" s="5">
        <f t="shared" si="300"/>
        <v>7</v>
      </c>
      <c r="DC108" s="5">
        <f t="shared" si="301"/>
        <v>-14</v>
      </c>
      <c r="DD108" s="5">
        <f t="shared" si="302"/>
        <v>24</v>
      </c>
      <c r="DE108" s="5">
        <f t="shared" si="303"/>
        <v>2</v>
      </c>
      <c r="DF108" s="19"/>
      <c r="DG108" s="19"/>
      <c r="DH108" s="19"/>
      <c r="DI108" s="77"/>
      <c r="DJ108" s="121">
        <v>-2</v>
      </c>
      <c r="DK108" s="121">
        <v>-1.7</v>
      </c>
      <c r="DL108" s="121">
        <v>0.14285714285714285</v>
      </c>
      <c r="DM108" s="121">
        <v>1.5</v>
      </c>
      <c r="DN108" s="121">
        <v>-0.5</v>
      </c>
      <c r="DO108" s="121">
        <v>1.1000000000000001</v>
      </c>
      <c r="DP108" s="121">
        <v>1.2857142857142858</v>
      </c>
      <c r="DQ108" s="121">
        <v>-0.35416666666666669</v>
      </c>
      <c r="DR108" s="121">
        <v>-6.4516129032258063E-2</v>
      </c>
      <c r="DS108" s="121">
        <v>-1.103448275862069</v>
      </c>
      <c r="DT108" s="121">
        <v>-15.333333333333334</v>
      </c>
      <c r="DU108" s="121">
        <v>-0.46511627906976744</v>
      </c>
      <c r="DV108" s="121">
        <v>-0.52173913043478259</v>
      </c>
      <c r="DW108" s="121">
        <v>-0.54545454545454541</v>
      </c>
      <c r="DX108" s="121">
        <v>1.4</v>
      </c>
      <c r="DY108" s="121">
        <v>-1.1666666666666667</v>
      </c>
      <c r="DZ108" s="121">
        <v>-12</v>
      </c>
      <c r="EA108" s="121"/>
      <c r="EB108" s="24"/>
      <c r="EC108" s="63"/>
      <c r="ED108" s="77"/>
      <c r="EE108" s="77"/>
      <c r="EF108" s="77"/>
      <c r="EG108" s="77"/>
      <c r="EH108" s="77"/>
      <c r="EI108" s="77"/>
      <c r="EJ108" s="77"/>
      <c r="EK108" s="77"/>
      <c r="EL108" s="77"/>
      <c r="EM108" s="77"/>
      <c r="EN108" s="77"/>
      <c r="EO108" s="77"/>
      <c r="EP108" s="77"/>
      <c r="EQ108" s="77"/>
      <c r="ER108" s="77"/>
      <c r="ES108" s="77"/>
      <c r="ET108" s="77"/>
      <c r="EU108" s="77"/>
      <c r="EV108" s="77"/>
      <c r="EW108" s="24"/>
      <c r="EX108" s="19"/>
      <c r="EY108" s="77"/>
      <c r="EZ108" s="77"/>
      <c r="FA108" s="77"/>
      <c r="FB108" s="77"/>
      <c r="FC108" s="77"/>
      <c r="FD108" s="77"/>
      <c r="FE108" s="77"/>
      <c r="FF108" s="77"/>
      <c r="FG108" s="77"/>
      <c r="FH108" s="77"/>
      <c r="FI108" s="77"/>
      <c r="FJ108" s="77"/>
      <c r="FK108" s="77"/>
      <c r="FL108" s="77"/>
      <c r="FM108" s="77"/>
      <c r="FN108" s="77"/>
      <c r="FO108" s="77"/>
      <c r="FP108" s="77"/>
      <c r="FQ108" s="77"/>
      <c r="FR108" s="24"/>
      <c r="FS108" s="24"/>
      <c r="FT108" s="24"/>
      <c r="FU108" s="77"/>
      <c r="FV108" s="77"/>
      <c r="FW108" s="77"/>
      <c r="FX108" s="77"/>
      <c r="FY108" s="77"/>
      <c r="FZ108" s="77"/>
      <c r="GA108" s="77"/>
      <c r="GB108" s="77"/>
      <c r="GC108" s="77"/>
      <c r="GD108" s="77"/>
      <c r="GE108" s="77"/>
      <c r="GF108" s="77"/>
      <c r="GG108" s="77"/>
      <c r="GH108" s="77"/>
      <c r="GI108" s="77"/>
      <c r="GJ108" s="77"/>
      <c r="GK108" s="77"/>
      <c r="GL108" s="77"/>
      <c r="GM108" s="77"/>
      <c r="GN108" s="24"/>
      <c r="GO108" s="24">
        <v>0.53417999999999999</v>
      </c>
      <c r="GP108" s="10">
        <f t="shared" si="304"/>
        <v>5.3418000000000001</v>
      </c>
      <c r="GQ108" s="10">
        <f t="shared" si="305"/>
        <v>-5.3418000000000001</v>
      </c>
      <c r="GR108" s="10">
        <f t="shared" si="306"/>
        <v>3.7392599999999998</v>
      </c>
      <c r="GS108" s="10">
        <f t="shared" si="307"/>
        <v>4.2734399999999999</v>
      </c>
      <c r="GT108" s="10">
        <f t="shared" si="308"/>
        <v>10.6836</v>
      </c>
      <c r="GU108" s="10">
        <f t="shared" si="309"/>
        <v>5.3418000000000001</v>
      </c>
      <c r="GV108" s="10">
        <f t="shared" si="310"/>
        <v>11.217779999999999</v>
      </c>
      <c r="GW108" s="10">
        <f t="shared" si="311"/>
        <v>25.640639999999998</v>
      </c>
      <c r="GX108" s="10">
        <f t="shared" si="312"/>
        <v>16.55958</v>
      </c>
      <c r="GY108" s="10">
        <f t="shared" si="313"/>
        <v>15.49122</v>
      </c>
      <c r="GZ108" s="10">
        <f t="shared" si="314"/>
        <v>-1.6025399999999999</v>
      </c>
      <c r="HA108" s="10">
        <f t="shared" si="315"/>
        <v>22.969739999999998</v>
      </c>
      <c r="HB108" s="10">
        <f t="shared" si="316"/>
        <v>12.28614</v>
      </c>
      <c r="HC108" s="10">
        <f t="shared" si="317"/>
        <v>5.8759800000000002</v>
      </c>
      <c r="HD108" s="10">
        <f t="shared" si="318"/>
        <v>2.6709000000000001</v>
      </c>
      <c r="HE108" s="10">
        <f t="shared" si="319"/>
        <v>6.4101599999999994</v>
      </c>
      <c r="HF108" s="10">
        <f t="shared" si="320"/>
        <v>-1.06836</v>
      </c>
      <c r="HG108" s="10">
        <f t="shared" si="321"/>
        <v>11.75196</v>
      </c>
      <c r="HH108" s="10">
        <f t="shared" si="322"/>
        <v>12.820319999999999</v>
      </c>
      <c r="HI108" s="19">
        <f t="shared" si="323"/>
        <v>165.06162</v>
      </c>
      <c r="HJ108" s="115"/>
      <c r="HK108" s="115"/>
      <c r="HL108" s="115"/>
      <c r="HM108" s="115"/>
      <c r="HN108" s="115"/>
      <c r="HO108" s="115"/>
      <c r="HP108" s="115"/>
      <c r="HQ108" s="115"/>
      <c r="HR108" s="115"/>
      <c r="HS108" s="115"/>
      <c r="HT108" s="115"/>
      <c r="HU108" s="115"/>
      <c r="HV108" s="115"/>
      <c r="HW108" s="115"/>
      <c r="HX108" s="115"/>
      <c r="HY108" s="115"/>
      <c r="HZ108" s="115"/>
      <c r="IA108" s="115"/>
      <c r="IB108" s="115"/>
      <c r="IC108" s="22">
        <f t="shared" si="244"/>
        <v>0.53417999999999999</v>
      </c>
      <c r="ID108" s="22"/>
      <c r="IE108" s="24">
        <f t="shared" si="242"/>
        <v>1.1269550908178307E-6</v>
      </c>
      <c r="IF108" s="24">
        <f t="shared" si="243"/>
        <v>1.4509546794279571E-5</v>
      </c>
    </row>
    <row r="109" spans="1:240" x14ac:dyDescent="0.25">
      <c r="A109" s="163">
        <v>107</v>
      </c>
      <c r="B109" s="49"/>
      <c r="C109" s="49" t="s">
        <v>282</v>
      </c>
      <c r="D109" s="49" t="s">
        <v>186</v>
      </c>
      <c r="E109" s="82">
        <v>319</v>
      </c>
      <c r="F109" s="53" t="s">
        <v>61</v>
      </c>
      <c r="G109" s="17">
        <v>224</v>
      </c>
      <c r="H109" s="12">
        <v>213</v>
      </c>
      <c r="I109" s="12">
        <v>205</v>
      </c>
      <c r="J109" s="12">
        <v>206</v>
      </c>
      <c r="K109" s="12">
        <v>192</v>
      </c>
      <c r="L109" s="12">
        <v>209</v>
      </c>
      <c r="M109" s="12">
        <v>224</v>
      </c>
      <c r="N109" s="12">
        <v>215</v>
      </c>
      <c r="O109" s="12">
        <v>249</v>
      </c>
      <c r="P109" s="11">
        <v>276</v>
      </c>
      <c r="Q109" s="11">
        <v>293</v>
      </c>
      <c r="R109" s="12">
        <v>331</v>
      </c>
      <c r="S109" s="11">
        <v>344</v>
      </c>
      <c r="T109" s="12">
        <v>373</v>
      </c>
      <c r="U109" s="12">
        <v>386</v>
      </c>
      <c r="V109" s="97">
        <v>348</v>
      </c>
      <c r="W109" s="97">
        <v>389</v>
      </c>
      <c r="X109" s="97">
        <v>419</v>
      </c>
      <c r="Y109" s="97">
        <v>428</v>
      </c>
      <c r="Z109" s="98">
        <v>435</v>
      </c>
      <c r="AA109" s="63"/>
      <c r="AB109" s="72">
        <f t="shared" si="245"/>
        <v>-11</v>
      </c>
      <c r="AC109" s="11">
        <f t="shared" si="246"/>
        <v>-8</v>
      </c>
      <c r="AD109" s="11">
        <f t="shared" si="247"/>
        <v>1</v>
      </c>
      <c r="AE109" s="11">
        <f t="shared" si="248"/>
        <v>-14</v>
      </c>
      <c r="AF109" s="11">
        <f t="shared" si="249"/>
        <v>17</v>
      </c>
      <c r="AG109" s="11">
        <f t="shared" si="250"/>
        <v>15</v>
      </c>
      <c r="AH109" s="11">
        <f t="shared" si="251"/>
        <v>-9</v>
      </c>
      <c r="AI109" s="11">
        <f t="shared" si="252"/>
        <v>34</v>
      </c>
      <c r="AJ109" s="11">
        <f t="shared" si="253"/>
        <v>27</v>
      </c>
      <c r="AK109" s="11">
        <f t="shared" si="254"/>
        <v>17</v>
      </c>
      <c r="AL109" s="11">
        <f t="shared" si="255"/>
        <v>38</v>
      </c>
      <c r="AM109" s="11">
        <f t="shared" si="256"/>
        <v>13</v>
      </c>
      <c r="AN109" s="11">
        <f t="shared" si="257"/>
        <v>29</v>
      </c>
      <c r="AO109" s="11">
        <f t="shared" si="258"/>
        <v>13</v>
      </c>
      <c r="AP109" s="11">
        <f t="shared" si="259"/>
        <v>-38</v>
      </c>
      <c r="AQ109" s="11">
        <f t="shared" si="260"/>
        <v>41</v>
      </c>
      <c r="AR109" s="11">
        <f t="shared" si="261"/>
        <v>30</v>
      </c>
      <c r="AS109" s="11">
        <f t="shared" si="262"/>
        <v>9</v>
      </c>
      <c r="AT109" s="11">
        <f t="shared" si="263"/>
        <v>7</v>
      </c>
      <c r="AU109" s="78">
        <f t="shared" si="264"/>
        <v>211</v>
      </c>
      <c r="AV109" s="65"/>
      <c r="AW109" s="17">
        <v>24</v>
      </c>
      <c r="AX109" s="12">
        <v>17</v>
      </c>
      <c r="AY109" s="12">
        <v>19</v>
      </c>
      <c r="AZ109" s="12">
        <v>39</v>
      </c>
      <c r="BA109" s="12">
        <v>19</v>
      </c>
      <c r="BB109" s="12">
        <v>26</v>
      </c>
      <c r="BC109" s="12">
        <v>16</v>
      </c>
      <c r="BD109" s="12">
        <v>10</v>
      </c>
      <c r="BE109" s="12">
        <v>17</v>
      </c>
      <c r="BF109" s="11">
        <v>20</v>
      </c>
      <c r="BG109" s="12">
        <v>18</v>
      </c>
      <c r="BH109" s="12">
        <v>19</v>
      </c>
      <c r="BI109" s="12">
        <v>12</v>
      </c>
      <c r="BJ109" s="12">
        <v>27</v>
      </c>
      <c r="BK109" s="12">
        <v>47</v>
      </c>
      <c r="BL109" s="12">
        <v>15</v>
      </c>
      <c r="BM109" s="12">
        <v>20</v>
      </c>
      <c r="BN109" s="12">
        <v>24</v>
      </c>
      <c r="BO109" s="23">
        <v>22</v>
      </c>
      <c r="BP109" s="27">
        <f t="shared" si="265"/>
        <v>411</v>
      </c>
      <c r="BQ109" s="27"/>
      <c r="BR109" s="5">
        <f t="shared" si="266"/>
        <v>13</v>
      </c>
      <c r="BS109" s="5">
        <f t="shared" si="267"/>
        <v>9</v>
      </c>
      <c r="BT109" s="5">
        <f t="shared" si="268"/>
        <v>20</v>
      </c>
      <c r="BU109" s="5">
        <f t="shared" si="269"/>
        <v>25</v>
      </c>
      <c r="BV109" s="5">
        <f t="shared" si="270"/>
        <v>36</v>
      </c>
      <c r="BW109" s="5">
        <f t="shared" si="271"/>
        <v>41</v>
      </c>
      <c r="BX109" s="5">
        <f t="shared" si="272"/>
        <v>7</v>
      </c>
      <c r="BY109" s="5">
        <f t="shared" si="273"/>
        <v>44</v>
      </c>
      <c r="BZ109" s="5">
        <f t="shared" si="274"/>
        <v>44</v>
      </c>
      <c r="CA109" s="5">
        <f t="shared" si="275"/>
        <v>37</v>
      </c>
      <c r="CB109" s="5">
        <f t="shared" si="276"/>
        <v>56</v>
      </c>
      <c r="CC109" s="5">
        <f t="shared" si="277"/>
        <v>32</v>
      </c>
      <c r="CD109" s="5">
        <f t="shared" si="278"/>
        <v>41</v>
      </c>
      <c r="CE109" s="5">
        <f t="shared" si="279"/>
        <v>40</v>
      </c>
      <c r="CF109" s="5">
        <f t="shared" si="280"/>
        <v>9</v>
      </c>
      <c r="CG109" s="5">
        <f t="shared" si="281"/>
        <v>56</v>
      </c>
      <c r="CH109" s="5">
        <f t="shared" si="282"/>
        <v>50</v>
      </c>
      <c r="CI109" s="5">
        <f t="shared" si="283"/>
        <v>33</v>
      </c>
      <c r="CJ109" s="5">
        <f t="shared" si="284"/>
        <v>29</v>
      </c>
      <c r="CK109" s="19">
        <f t="shared" si="285"/>
        <v>622</v>
      </c>
      <c r="CL109" s="19"/>
      <c r="CM109" s="5"/>
      <c r="CN109" s="5">
        <f t="shared" si="286"/>
        <v>-4</v>
      </c>
      <c r="CO109" s="5">
        <f t="shared" si="287"/>
        <v>11</v>
      </c>
      <c r="CP109" s="5">
        <f t="shared" si="288"/>
        <v>5</v>
      </c>
      <c r="CQ109" s="5">
        <f t="shared" si="289"/>
        <v>11</v>
      </c>
      <c r="CR109" s="5">
        <f t="shared" si="290"/>
        <v>5</v>
      </c>
      <c r="CS109" s="5">
        <f t="shared" si="291"/>
        <v>-34</v>
      </c>
      <c r="CT109" s="5">
        <f t="shared" si="292"/>
        <v>37</v>
      </c>
      <c r="CU109" s="5">
        <f t="shared" si="293"/>
        <v>0</v>
      </c>
      <c r="CV109" s="5">
        <f t="shared" si="294"/>
        <v>-7</v>
      </c>
      <c r="CW109" s="5">
        <f t="shared" si="295"/>
        <v>19</v>
      </c>
      <c r="CX109" s="5">
        <f t="shared" si="296"/>
        <v>-24</v>
      </c>
      <c r="CY109" s="5">
        <f t="shared" si="297"/>
        <v>9</v>
      </c>
      <c r="CZ109" s="5">
        <f t="shared" si="298"/>
        <v>-1</v>
      </c>
      <c r="DA109" s="5">
        <f t="shared" si="299"/>
        <v>-31</v>
      </c>
      <c r="DB109" s="5">
        <f t="shared" si="300"/>
        <v>47</v>
      </c>
      <c r="DC109" s="5">
        <f t="shared" si="301"/>
        <v>-6</v>
      </c>
      <c r="DD109" s="5">
        <f t="shared" si="302"/>
        <v>-17</v>
      </c>
      <c r="DE109" s="5">
        <f t="shared" si="303"/>
        <v>-4</v>
      </c>
      <c r="DF109" s="19"/>
      <c r="DG109" s="19"/>
      <c r="DH109" s="19"/>
      <c r="DI109" s="77"/>
      <c r="DJ109" s="121">
        <v>-0.30769230769230771</v>
      </c>
      <c r="DK109" s="121">
        <v>1.2222222222222223</v>
      </c>
      <c r="DL109" s="121">
        <v>0.25</v>
      </c>
      <c r="DM109" s="121">
        <v>0.44</v>
      </c>
      <c r="DN109" s="121">
        <v>0.1388888888888889</v>
      </c>
      <c r="DO109" s="121">
        <v>-0.82926829268292679</v>
      </c>
      <c r="DP109" s="121">
        <v>5.2857142857142856</v>
      </c>
      <c r="DQ109" s="121">
        <v>0</v>
      </c>
      <c r="DR109" s="121">
        <v>-0.15909090909090909</v>
      </c>
      <c r="DS109" s="121">
        <v>0.51351351351351349</v>
      </c>
      <c r="DT109" s="121">
        <v>-0.42857142857142855</v>
      </c>
      <c r="DU109" s="121">
        <v>0.28125</v>
      </c>
      <c r="DV109" s="121">
        <v>-2.4390243902439025E-2</v>
      </c>
      <c r="DW109" s="121">
        <v>-0.77500000000000002</v>
      </c>
      <c r="DX109" s="121">
        <v>5.2222222222222223</v>
      </c>
      <c r="DY109" s="121">
        <v>-0.10714285714285714</v>
      </c>
      <c r="DZ109" s="121">
        <v>-0.34</v>
      </c>
      <c r="EA109" s="121"/>
      <c r="EB109" s="24"/>
      <c r="EC109" s="65"/>
      <c r="ED109" s="77"/>
      <c r="EE109" s="77"/>
      <c r="EF109" s="77"/>
      <c r="EG109" s="77"/>
      <c r="EH109" s="77"/>
      <c r="EI109" s="77"/>
      <c r="EJ109" s="77"/>
      <c r="EK109" s="77"/>
      <c r="EL109" s="77"/>
      <c r="EM109" s="77"/>
      <c r="EN109" s="77"/>
      <c r="EO109" s="77"/>
      <c r="EP109" s="77"/>
      <c r="EQ109" s="77"/>
      <c r="ER109" s="77"/>
      <c r="ES109" s="77"/>
      <c r="ET109" s="77"/>
      <c r="EU109" s="77"/>
      <c r="EV109" s="77"/>
      <c r="EW109" s="24"/>
      <c r="EX109" s="27"/>
      <c r="EY109" s="77"/>
      <c r="EZ109" s="77"/>
      <c r="FA109" s="77"/>
      <c r="FB109" s="77"/>
      <c r="FC109" s="77"/>
      <c r="FD109" s="77"/>
      <c r="FE109" s="77"/>
      <c r="FF109" s="77"/>
      <c r="FG109" s="77"/>
      <c r="FH109" s="77"/>
      <c r="FI109" s="77"/>
      <c r="FJ109" s="77"/>
      <c r="FK109" s="77"/>
      <c r="FL109" s="77"/>
      <c r="FM109" s="77"/>
      <c r="FN109" s="77"/>
      <c r="FO109" s="77"/>
      <c r="FP109" s="77"/>
      <c r="FQ109" s="77"/>
      <c r="FR109" s="24"/>
      <c r="FS109" s="24"/>
      <c r="FT109" s="24"/>
      <c r="FU109" s="77"/>
      <c r="FV109" s="77"/>
      <c r="FW109" s="77"/>
      <c r="FX109" s="77"/>
      <c r="FY109" s="77"/>
      <c r="FZ109" s="77"/>
      <c r="GA109" s="77"/>
      <c r="GB109" s="77"/>
      <c r="GC109" s="77"/>
      <c r="GD109" s="77"/>
      <c r="GE109" s="77"/>
      <c r="GF109" s="77"/>
      <c r="GG109" s="77"/>
      <c r="GH109" s="77"/>
      <c r="GI109" s="77"/>
      <c r="GJ109" s="77"/>
      <c r="GK109" s="77"/>
      <c r="GL109" s="77"/>
      <c r="GM109" s="77"/>
      <c r="GN109" s="24"/>
      <c r="GO109" s="24">
        <v>0.80388000000000004</v>
      </c>
      <c r="GP109" s="10">
        <f t="shared" si="304"/>
        <v>10.45044</v>
      </c>
      <c r="GQ109" s="10">
        <f t="shared" si="305"/>
        <v>7.2349200000000007</v>
      </c>
      <c r="GR109" s="10">
        <f t="shared" si="306"/>
        <v>16.0776</v>
      </c>
      <c r="GS109" s="10">
        <f t="shared" si="307"/>
        <v>20.097000000000001</v>
      </c>
      <c r="GT109" s="10">
        <f t="shared" si="308"/>
        <v>28.939680000000003</v>
      </c>
      <c r="GU109" s="10">
        <f t="shared" si="309"/>
        <v>32.95908</v>
      </c>
      <c r="GV109" s="10">
        <f t="shared" si="310"/>
        <v>5.6271599999999999</v>
      </c>
      <c r="GW109" s="10">
        <f t="shared" si="311"/>
        <v>35.370719999999999</v>
      </c>
      <c r="GX109" s="10">
        <f t="shared" si="312"/>
        <v>35.370719999999999</v>
      </c>
      <c r="GY109" s="10">
        <f t="shared" si="313"/>
        <v>29.743560000000002</v>
      </c>
      <c r="GZ109" s="10">
        <f t="shared" si="314"/>
        <v>45.01728</v>
      </c>
      <c r="HA109" s="10">
        <f t="shared" si="315"/>
        <v>25.724160000000001</v>
      </c>
      <c r="HB109" s="10">
        <f t="shared" si="316"/>
        <v>32.95908</v>
      </c>
      <c r="HC109" s="10">
        <f t="shared" si="317"/>
        <v>32.155200000000001</v>
      </c>
      <c r="HD109" s="10">
        <f t="shared" si="318"/>
        <v>7.2349200000000007</v>
      </c>
      <c r="HE109" s="10">
        <f t="shared" si="319"/>
        <v>45.01728</v>
      </c>
      <c r="HF109" s="10">
        <f t="shared" si="320"/>
        <v>40.194000000000003</v>
      </c>
      <c r="HG109" s="10">
        <f t="shared" si="321"/>
        <v>26.528040000000001</v>
      </c>
      <c r="HH109" s="10">
        <f t="shared" si="322"/>
        <v>23.312520000000003</v>
      </c>
      <c r="HI109" s="19">
        <f t="shared" si="323"/>
        <v>500.01336000000003</v>
      </c>
      <c r="HJ109" s="115"/>
      <c r="HK109" s="115"/>
      <c r="HL109" s="115"/>
      <c r="HM109" s="115"/>
      <c r="HN109" s="115"/>
      <c r="HO109" s="115"/>
      <c r="HP109" s="115"/>
      <c r="HQ109" s="115"/>
      <c r="HR109" s="115"/>
      <c r="HS109" s="115"/>
      <c r="HT109" s="115"/>
      <c r="HU109" s="115"/>
      <c r="HV109" s="115"/>
      <c r="HW109" s="115"/>
      <c r="HX109" s="115"/>
      <c r="HY109" s="115"/>
      <c r="HZ109" s="115"/>
      <c r="IA109" s="115"/>
      <c r="IB109" s="115"/>
      <c r="IC109" s="22">
        <f t="shared" si="244"/>
        <v>0.80388000000000004</v>
      </c>
      <c r="ID109" s="22"/>
      <c r="IE109" s="24">
        <f t="shared" si="242"/>
        <v>2.0492595421793292E-6</v>
      </c>
      <c r="IF109" s="24">
        <f t="shared" si="243"/>
        <v>4.3953083973639407E-5</v>
      </c>
    </row>
    <row r="110" spans="1:240" x14ac:dyDescent="0.25">
      <c r="A110" s="163">
        <v>108</v>
      </c>
      <c r="B110" s="43"/>
      <c r="C110" s="43" t="s">
        <v>283</v>
      </c>
      <c r="D110" s="43" t="s">
        <v>184</v>
      </c>
      <c r="E110" s="82">
        <v>119</v>
      </c>
      <c r="F110" s="52" t="s">
        <v>15</v>
      </c>
      <c r="G110" s="17">
        <v>72</v>
      </c>
      <c r="H110" s="12">
        <v>70</v>
      </c>
      <c r="I110" s="12">
        <v>72</v>
      </c>
      <c r="J110" s="12">
        <v>74</v>
      </c>
      <c r="K110" s="12">
        <v>79</v>
      </c>
      <c r="L110" s="12">
        <v>102</v>
      </c>
      <c r="M110" s="12">
        <v>133</v>
      </c>
      <c r="N110" s="12">
        <v>192</v>
      </c>
      <c r="O110" s="12">
        <v>211</v>
      </c>
      <c r="P110" s="11">
        <v>252</v>
      </c>
      <c r="Q110" s="11">
        <v>321</v>
      </c>
      <c r="R110" s="12">
        <v>343</v>
      </c>
      <c r="S110" s="11">
        <v>404</v>
      </c>
      <c r="T110" s="11">
        <v>413</v>
      </c>
      <c r="U110" s="11">
        <v>431</v>
      </c>
      <c r="V110" s="98">
        <v>435</v>
      </c>
      <c r="W110" s="98">
        <v>455</v>
      </c>
      <c r="X110" s="98">
        <v>471</v>
      </c>
      <c r="Y110" s="98">
        <v>472</v>
      </c>
      <c r="Z110" s="98">
        <v>510</v>
      </c>
      <c r="AA110" s="65"/>
      <c r="AB110" s="70">
        <f t="shared" si="245"/>
        <v>-2</v>
      </c>
      <c r="AC110" s="12">
        <f t="shared" si="246"/>
        <v>2</v>
      </c>
      <c r="AD110" s="12">
        <f t="shared" si="247"/>
        <v>2</v>
      </c>
      <c r="AE110" s="12">
        <f t="shared" si="248"/>
        <v>5</v>
      </c>
      <c r="AF110" s="12">
        <f t="shared" si="249"/>
        <v>23</v>
      </c>
      <c r="AG110" s="12">
        <f t="shared" si="250"/>
        <v>31</v>
      </c>
      <c r="AH110" s="12">
        <f t="shared" si="251"/>
        <v>59</v>
      </c>
      <c r="AI110" s="12">
        <f t="shared" si="252"/>
        <v>19</v>
      </c>
      <c r="AJ110" s="12">
        <f t="shared" si="253"/>
        <v>41</v>
      </c>
      <c r="AK110" s="12">
        <f t="shared" si="254"/>
        <v>69</v>
      </c>
      <c r="AL110" s="12">
        <f t="shared" si="255"/>
        <v>22</v>
      </c>
      <c r="AM110" s="12">
        <f t="shared" si="256"/>
        <v>61</v>
      </c>
      <c r="AN110" s="12">
        <f t="shared" si="257"/>
        <v>9</v>
      </c>
      <c r="AO110" s="12">
        <f t="shared" si="258"/>
        <v>18</v>
      </c>
      <c r="AP110" s="12">
        <f t="shared" si="259"/>
        <v>4</v>
      </c>
      <c r="AQ110" s="12">
        <f t="shared" si="260"/>
        <v>20</v>
      </c>
      <c r="AR110" s="12">
        <f t="shared" si="261"/>
        <v>16</v>
      </c>
      <c r="AS110" s="12">
        <f t="shared" si="262"/>
        <v>1</v>
      </c>
      <c r="AT110" s="12">
        <f t="shared" si="263"/>
        <v>38</v>
      </c>
      <c r="AU110" s="79">
        <f t="shared" si="264"/>
        <v>438</v>
      </c>
      <c r="AV110" s="63"/>
      <c r="AW110" s="17">
        <v>0</v>
      </c>
      <c r="AX110" s="12">
        <v>0</v>
      </c>
      <c r="AY110" s="12">
        <v>5</v>
      </c>
      <c r="AZ110" s="12">
        <v>5</v>
      </c>
      <c r="BA110" s="12">
        <v>1</v>
      </c>
      <c r="BB110" s="12">
        <v>3</v>
      </c>
      <c r="BC110" s="12">
        <v>0</v>
      </c>
      <c r="BD110" s="12">
        <v>1</v>
      </c>
      <c r="BE110" s="12">
        <v>0</v>
      </c>
      <c r="BF110" s="11">
        <v>0</v>
      </c>
      <c r="BG110" s="11">
        <v>0</v>
      </c>
      <c r="BH110" s="11"/>
      <c r="BI110" s="11"/>
      <c r="BJ110" s="11"/>
      <c r="BK110" s="11"/>
      <c r="BL110" s="11">
        <v>1</v>
      </c>
      <c r="BM110" s="11"/>
      <c r="BN110" s="11">
        <v>3</v>
      </c>
      <c r="BO110" s="8">
        <v>1.5</v>
      </c>
      <c r="BP110" s="19">
        <f t="shared" si="265"/>
        <v>20.5</v>
      </c>
      <c r="BQ110" s="27"/>
      <c r="BR110" s="5">
        <f t="shared" si="266"/>
        <v>-2</v>
      </c>
      <c r="BS110" s="5">
        <f t="shared" si="267"/>
        <v>2</v>
      </c>
      <c r="BT110" s="5">
        <f t="shared" si="268"/>
        <v>7</v>
      </c>
      <c r="BU110" s="5">
        <f t="shared" si="269"/>
        <v>10</v>
      </c>
      <c r="BV110" s="5">
        <f t="shared" si="270"/>
        <v>24</v>
      </c>
      <c r="BW110" s="5">
        <f t="shared" si="271"/>
        <v>34</v>
      </c>
      <c r="BX110" s="5">
        <f t="shared" si="272"/>
        <v>59</v>
      </c>
      <c r="BY110" s="5">
        <f t="shared" si="273"/>
        <v>20</v>
      </c>
      <c r="BZ110" s="5">
        <f t="shared" si="274"/>
        <v>41</v>
      </c>
      <c r="CA110" s="5">
        <f t="shared" si="275"/>
        <v>69</v>
      </c>
      <c r="CB110" s="5">
        <f t="shared" si="276"/>
        <v>22</v>
      </c>
      <c r="CC110" s="5">
        <f t="shared" si="277"/>
        <v>61</v>
      </c>
      <c r="CD110" s="5">
        <f t="shared" si="278"/>
        <v>9</v>
      </c>
      <c r="CE110" s="5">
        <f t="shared" si="279"/>
        <v>18</v>
      </c>
      <c r="CF110" s="5">
        <f t="shared" si="280"/>
        <v>4</v>
      </c>
      <c r="CG110" s="5">
        <f t="shared" si="281"/>
        <v>21</v>
      </c>
      <c r="CH110" s="5">
        <f t="shared" si="282"/>
        <v>16</v>
      </c>
      <c r="CI110" s="5">
        <f t="shared" si="283"/>
        <v>4</v>
      </c>
      <c r="CJ110" s="5">
        <f t="shared" si="284"/>
        <v>39.5</v>
      </c>
      <c r="CK110" s="19">
        <f t="shared" si="285"/>
        <v>458.5</v>
      </c>
      <c r="CL110" s="19"/>
      <c r="CM110" s="5"/>
      <c r="CN110" s="5">
        <f t="shared" si="286"/>
        <v>4</v>
      </c>
      <c r="CO110" s="5">
        <f t="shared" si="287"/>
        <v>5</v>
      </c>
      <c r="CP110" s="5">
        <f t="shared" si="288"/>
        <v>3</v>
      </c>
      <c r="CQ110" s="5">
        <f t="shared" si="289"/>
        <v>14</v>
      </c>
      <c r="CR110" s="5">
        <f t="shared" si="290"/>
        <v>10</v>
      </c>
      <c r="CS110" s="5">
        <f t="shared" si="291"/>
        <v>25</v>
      </c>
      <c r="CT110" s="5">
        <f t="shared" si="292"/>
        <v>-39</v>
      </c>
      <c r="CU110" s="5">
        <f t="shared" si="293"/>
        <v>21</v>
      </c>
      <c r="CV110" s="5">
        <f t="shared" si="294"/>
        <v>28</v>
      </c>
      <c r="CW110" s="5">
        <f t="shared" si="295"/>
        <v>-47</v>
      </c>
      <c r="CX110" s="5">
        <f t="shared" si="296"/>
        <v>39</v>
      </c>
      <c r="CY110" s="5">
        <f t="shared" si="297"/>
        <v>-52</v>
      </c>
      <c r="CZ110" s="5">
        <f t="shared" si="298"/>
        <v>9</v>
      </c>
      <c r="DA110" s="5">
        <f t="shared" si="299"/>
        <v>-14</v>
      </c>
      <c r="DB110" s="5">
        <f t="shared" si="300"/>
        <v>17</v>
      </c>
      <c r="DC110" s="5">
        <f t="shared" si="301"/>
        <v>-5</v>
      </c>
      <c r="DD110" s="5">
        <f t="shared" si="302"/>
        <v>-12</v>
      </c>
      <c r="DE110" s="5">
        <f t="shared" si="303"/>
        <v>35.5</v>
      </c>
      <c r="DF110" s="19"/>
      <c r="DG110" s="19"/>
      <c r="DH110" s="19"/>
      <c r="DI110" s="77"/>
      <c r="DJ110" s="121">
        <v>-2</v>
      </c>
      <c r="DK110" s="121">
        <v>2.5</v>
      </c>
      <c r="DL110" s="121">
        <v>0.42857142857142855</v>
      </c>
      <c r="DM110" s="121">
        <v>1.4</v>
      </c>
      <c r="DN110" s="121">
        <v>0.41666666666666669</v>
      </c>
      <c r="DO110" s="121">
        <v>0.73529411764705888</v>
      </c>
      <c r="DP110" s="121">
        <v>-0.66101694915254239</v>
      </c>
      <c r="DQ110" s="121">
        <v>1.05</v>
      </c>
      <c r="DR110" s="121">
        <v>0.68292682926829273</v>
      </c>
      <c r="DS110" s="121">
        <v>-0.6811594202898551</v>
      </c>
      <c r="DT110" s="121">
        <v>1.7727272727272727</v>
      </c>
      <c r="DU110" s="121">
        <v>-0.85245901639344257</v>
      </c>
      <c r="DV110" s="121">
        <v>1</v>
      </c>
      <c r="DW110" s="121">
        <v>-0.77777777777777779</v>
      </c>
      <c r="DX110" s="121">
        <v>4.25</v>
      </c>
      <c r="DY110" s="121">
        <v>-0.23809523809523808</v>
      </c>
      <c r="DZ110" s="121">
        <v>-0.75</v>
      </c>
      <c r="EA110" s="121"/>
      <c r="EB110" s="24"/>
      <c r="EC110" s="65"/>
      <c r="ED110" s="77"/>
      <c r="EE110" s="77"/>
      <c r="EF110" s="77"/>
      <c r="EG110" s="77"/>
      <c r="EH110" s="77"/>
      <c r="EI110" s="77"/>
      <c r="EJ110" s="77"/>
      <c r="EK110" s="77"/>
      <c r="EL110" s="77"/>
      <c r="EM110" s="77"/>
      <c r="EN110" s="77"/>
      <c r="EO110" s="77"/>
      <c r="EP110" s="77"/>
      <c r="EQ110" s="77"/>
      <c r="ER110" s="77"/>
      <c r="ES110" s="77"/>
      <c r="ET110" s="77"/>
      <c r="EU110" s="77"/>
      <c r="EV110" s="77"/>
      <c r="EW110" s="24"/>
      <c r="EX110" s="27"/>
      <c r="EY110" s="77"/>
      <c r="EZ110" s="77"/>
      <c r="FA110" s="77"/>
      <c r="FB110" s="77"/>
      <c r="FC110" s="77"/>
      <c r="FD110" s="77"/>
      <c r="FE110" s="77"/>
      <c r="FF110" s="77"/>
      <c r="FG110" s="77"/>
      <c r="FH110" s="77"/>
      <c r="FI110" s="77"/>
      <c r="FJ110" s="77"/>
      <c r="FK110" s="77"/>
      <c r="FL110" s="77"/>
      <c r="FM110" s="77"/>
      <c r="FN110" s="77"/>
      <c r="FO110" s="77"/>
      <c r="FP110" s="77"/>
      <c r="FQ110" s="77"/>
      <c r="FR110" s="24"/>
      <c r="FS110" s="24"/>
      <c r="FT110" s="24"/>
      <c r="FU110" s="77"/>
      <c r="FV110" s="77"/>
      <c r="FW110" s="77"/>
      <c r="FX110" s="77"/>
      <c r="FY110" s="77"/>
      <c r="FZ110" s="77"/>
      <c r="GA110" s="77"/>
      <c r="GB110" s="77"/>
      <c r="GC110" s="77"/>
      <c r="GD110" s="77"/>
      <c r="GE110" s="77"/>
      <c r="GF110" s="77"/>
      <c r="GG110" s="77"/>
      <c r="GH110" s="77"/>
      <c r="GI110" s="77"/>
      <c r="GJ110" s="77"/>
      <c r="GK110" s="77"/>
      <c r="GL110" s="77"/>
      <c r="GM110" s="77"/>
      <c r="GN110" s="24"/>
      <c r="GO110" s="24">
        <v>2.61E-4</v>
      </c>
      <c r="GP110" s="10">
        <f t="shared" si="304"/>
        <v>-5.22E-4</v>
      </c>
      <c r="GQ110" s="10">
        <f t="shared" si="305"/>
        <v>5.22E-4</v>
      </c>
      <c r="GR110" s="10">
        <f t="shared" si="306"/>
        <v>1.8270000000000001E-3</v>
      </c>
      <c r="GS110" s="10">
        <f t="shared" si="307"/>
        <v>2.6099999999999999E-3</v>
      </c>
      <c r="GT110" s="10">
        <f t="shared" si="308"/>
        <v>6.2640000000000005E-3</v>
      </c>
      <c r="GU110" s="10">
        <f t="shared" si="309"/>
        <v>8.8739999999999999E-3</v>
      </c>
      <c r="GV110" s="10">
        <f t="shared" si="310"/>
        <v>1.5398999999999999E-2</v>
      </c>
      <c r="GW110" s="10">
        <f t="shared" si="311"/>
        <v>5.2199999999999998E-3</v>
      </c>
      <c r="GX110" s="10">
        <f t="shared" si="312"/>
        <v>1.0701E-2</v>
      </c>
      <c r="GY110" s="10">
        <f t="shared" si="313"/>
        <v>1.8009000000000001E-2</v>
      </c>
      <c r="GZ110" s="10">
        <f t="shared" si="314"/>
        <v>5.7419999999999997E-3</v>
      </c>
      <c r="HA110" s="10">
        <f t="shared" si="315"/>
        <v>1.5921000000000001E-2</v>
      </c>
      <c r="HB110" s="10">
        <f t="shared" si="316"/>
        <v>2.349E-3</v>
      </c>
      <c r="HC110" s="10">
        <f t="shared" si="317"/>
        <v>4.6979999999999999E-3</v>
      </c>
      <c r="HD110" s="10">
        <f t="shared" si="318"/>
        <v>1.044E-3</v>
      </c>
      <c r="HE110" s="10">
        <f t="shared" si="319"/>
        <v>5.4809999999999998E-3</v>
      </c>
      <c r="HF110" s="10">
        <f t="shared" si="320"/>
        <v>4.176E-3</v>
      </c>
      <c r="HG110" s="10">
        <f t="shared" si="321"/>
        <v>1.044E-3</v>
      </c>
      <c r="HH110" s="10">
        <f t="shared" si="322"/>
        <v>1.0309499999999999E-2</v>
      </c>
      <c r="HI110" s="19">
        <f t="shared" si="323"/>
        <v>0.1196685</v>
      </c>
      <c r="HJ110" s="115"/>
      <c r="HK110" s="115"/>
      <c r="HL110" s="115"/>
      <c r="HM110" s="115"/>
      <c r="HN110" s="115"/>
      <c r="HO110" s="115"/>
      <c r="HP110" s="115"/>
      <c r="HQ110" s="115"/>
      <c r="HR110" s="115"/>
      <c r="HS110" s="115"/>
      <c r="HT110" s="115"/>
      <c r="HU110" s="115"/>
      <c r="HV110" s="115"/>
      <c r="HW110" s="115"/>
      <c r="HX110" s="115"/>
      <c r="HY110" s="115"/>
      <c r="HZ110" s="115"/>
      <c r="IA110" s="115"/>
      <c r="IB110" s="115"/>
      <c r="IC110" s="22">
        <f t="shared" si="244"/>
        <v>2.61E-4</v>
      </c>
      <c r="ID110" s="22"/>
      <c r="IE110" s="24">
        <f t="shared" si="242"/>
        <v>9.0624442360147212E-10</v>
      </c>
      <c r="IF110" s="24">
        <f t="shared" si="243"/>
        <v>1.0519318182817088E-8</v>
      </c>
    </row>
    <row r="111" spans="1:240" x14ac:dyDescent="0.25">
      <c r="A111" s="163">
        <v>109</v>
      </c>
      <c r="B111" s="49"/>
      <c r="C111" s="49" t="s">
        <v>282</v>
      </c>
      <c r="D111" s="49" t="s">
        <v>200</v>
      </c>
      <c r="E111" s="82">
        <v>354</v>
      </c>
      <c r="F111" s="50" t="s">
        <v>75</v>
      </c>
      <c r="G111" s="17">
        <v>125103</v>
      </c>
      <c r="H111" s="12">
        <v>122005</v>
      </c>
      <c r="I111" s="11">
        <v>106840</v>
      </c>
      <c r="J111" s="12">
        <v>90657</v>
      </c>
      <c r="K111" s="12">
        <v>83641</v>
      </c>
      <c r="L111" s="12">
        <v>81771</v>
      </c>
      <c r="M111" s="12">
        <v>81287</v>
      </c>
      <c r="N111" s="12">
        <v>80609</v>
      </c>
      <c r="O111" s="12">
        <v>80587</v>
      </c>
      <c r="P111" s="11">
        <v>79867</v>
      </c>
      <c r="Q111" s="11">
        <v>79426</v>
      </c>
      <c r="R111" s="12">
        <v>81943</v>
      </c>
      <c r="S111" s="11">
        <v>84735</v>
      </c>
      <c r="T111" s="11">
        <v>86054</v>
      </c>
      <c r="U111" s="11">
        <v>83270</v>
      </c>
      <c r="V111" s="98">
        <v>80720</v>
      </c>
      <c r="W111" s="98">
        <v>82009</v>
      </c>
      <c r="X111" s="98">
        <v>82817</v>
      </c>
      <c r="Y111" s="98">
        <v>82586</v>
      </c>
      <c r="Z111" s="98">
        <v>81215</v>
      </c>
      <c r="AA111" s="65"/>
      <c r="AB111" s="72">
        <f t="shared" si="245"/>
        <v>-3098</v>
      </c>
      <c r="AC111" s="11">
        <f t="shared" si="246"/>
        <v>-15165</v>
      </c>
      <c r="AD111" s="11">
        <f t="shared" si="247"/>
        <v>-16183</v>
      </c>
      <c r="AE111" s="11">
        <f t="shared" si="248"/>
        <v>-7016</v>
      </c>
      <c r="AF111" s="11">
        <f t="shared" si="249"/>
        <v>-1870</v>
      </c>
      <c r="AG111" s="11">
        <f t="shared" si="250"/>
        <v>-484</v>
      </c>
      <c r="AH111" s="11">
        <f t="shared" si="251"/>
        <v>-678</v>
      </c>
      <c r="AI111" s="11">
        <f t="shared" si="252"/>
        <v>-22</v>
      </c>
      <c r="AJ111" s="11">
        <f t="shared" si="253"/>
        <v>-720</v>
      </c>
      <c r="AK111" s="11">
        <f t="shared" si="254"/>
        <v>-441</v>
      </c>
      <c r="AL111" s="11">
        <f t="shared" si="255"/>
        <v>2517</v>
      </c>
      <c r="AM111" s="11">
        <f t="shared" si="256"/>
        <v>2792</v>
      </c>
      <c r="AN111" s="11">
        <f t="shared" si="257"/>
        <v>1319</v>
      </c>
      <c r="AO111" s="11">
        <f t="shared" si="258"/>
        <v>-2784</v>
      </c>
      <c r="AP111" s="11">
        <f t="shared" si="259"/>
        <v>-2550</v>
      </c>
      <c r="AQ111" s="11">
        <f t="shared" si="260"/>
        <v>1289</v>
      </c>
      <c r="AR111" s="11">
        <f t="shared" si="261"/>
        <v>808</v>
      </c>
      <c r="AS111" s="11">
        <f t="shared" si="262"/>
        <v>-231</v>
      </c>
      <c r="AT111" s="11">
        <f t="shared" si="263"/>
        <v>-1371</v>
      </c>
      <c r="AU111" s="78">
        <f t="shared" si="264"/>
        <v>-43888</v>
      </c>
      <c r="AV111" s="65"/>
      <c r="AW111" s="17">
        <v>9133</v>
      </c>
      <c r="AX111" s="12">
        <v>21917</v>
      </c>
      <c r="AY111" s="12">
        <v>24018</v>
      </c>
      <c r="AZ111" s="12">
        <v>15832</v>
      </c>
      <c r="BA111" s="12">
        <v>10565</v>
      </c>
      <c r="BB111" s="12">
        <v>8704</v>
      </c>
      <c r="BC111" s="12">
        <v>7977</v>
      </c>
      <c r="BD111" s="12">
        <v>7753</v>
      </c>
      <c r="BE111" s="12">
        <v>8723</v>
      </c>
      <c r="BF111" s="11">
        <v>8427</v>
      </c>
      <c r="BG111" s="11">
        <v>6919</v>
      </c>
      <c r="BH111" s="11">
        <v>7380</v>
      </c>
      <c r="BI111" s="11">
        <v>7035</v>
      </c>
      <c r="BJ111" s="11">
        <v>7879</v>
      </c>
      <c r="BK111" s="11">
        <v>5926</v>
      </c>
      <c r="BL111" s="11">
        <v>2408</v>
      </c>
      <c r="BM111" s="11">
        <v>3170</v>
      </c>
      <c r="BN111" s="11">
        <v>3996</v>
      </c>
      <c r="BO111" s="11">
        <v>5084</v>
      </c>
      <c r="BP111" s="27">
        <f t="shared" si="265"/>
        <v>172846</v>
      </c>
      <c r="BQ111" s="134"/>
      <c r="BR111" s="5">
        <f t="shared" si="266"/>
        <v>6035</v>
      </c>
      <c r="BS111" s="5">
        <f t="shared" si="267"/>
        <v>6752</v>
      </c>
      <c r="BT111" s="5">
        <f t="shared" si="268"/>
        <v>7835</v>
      </c>
      <c r="BU111" s="5">
        <f t="shared" si="269"/>
        <v>8816</v>
      </c>
      <c r="BV111" s="5">
        <f t="shared" si="270"/>
        <v>8695</v>
      </c>
      <c r="BW111" s="5">
        <f t="shared" si="271"/>
        <v>8220</v>
      </c>
      <c r="BX111" s="5">
        <f t="shared" si="272"/>
        <v>7299</v>
      </c>
      <c r="BY111" s="5">
        <f t="shared" si="273"/>
        <v>7731</v>
      </c>
      <c r="BZ111" s="5">
        <f t="shared" si="274"/>
        <v>8003</v>
      </c>
      <c r="CA111" s="5">
        <f t="shared" si="275"/>
        <v>7986</v>
      </c>
      <c r="CB111" s="5">
        <f t="shared" si="276"/>
        <v>9436</v>
      </c>
      <c r="CC111" s="5">
        <f t="shared" si="277"/>
        <v>10172</v>
      </c>
      <c r="CD111" s="5">
        <f t="shared" si="278"/>
        <v>8354</v>
      </c>
      <c r="CE111" s="5">
        <f t="shared" si="279"/>
        <v>5095</v>
      </c>
      <c r="CF111" s="5">
        <f t="shared" si="280"/>
        <v>3376</v>
      </c>
      <c r="CG111" s="5">
        <f t="shared" si="281"/>
        <v>3697</v>
      </c>
      <c r="CH111" s="5">
        <f t="shared" si="282"/>
        <v>3978</v>
      </c>
      <c r="CI111" s="5">
        <f t="shared" si="283"/>
        <v>3765</v>
      </c>
      <c r="CJ111" s="5">
        <f t="shared" si="284"/>
        <v>3713</v>
      </c>
      <c r="CK111" s="19">
        <f t="shared" si="285"/>
        <v>128958</v>
      </c>
      <c r="CL111" s="19"/>
      <c r="CM111" s="5"/>
      <c r="CN111" s="5">
        <f t="shared" si="286"/>
        <v>717</v>
      </c>
      <c r="CO111" s="5">
        <f t="shared" si="287"/>
        <v>1083</v>
      </c>
      <c r="CP111" s="5">
        <f t="shared" si="288"/>
        <v>981</v>
      </c>
      <c r="CQ111" s="5">
        <f t="shared" si="289"/>
        <v>-121</v>
      </c>
      <c r="CR111" s="5">
        <f t="shared" si="290"/>
        <v>-475</v>
      </c>
      <c r="CS111" s="5">
        <f t="shared" si="291"/>
        <v>-921</v>
      </c>
      <c r="CT111" s="5">
        <f t="shared" si="292"/>
        <v>432</v>
      </c>
      <c r="CU111" s="5">
        <f t="shared" si="293"/>
        <v>272</v>
      </c>
      <c r="CV111" s="5">
        <f t="shared" si="294"/>
        <v>-17</v>
      </c>
      <c r="CW111" s="5">
        <f t="shared" si="295"/>
        <v>1450</v>
      </c>
      <c r="CX111" s="5">
        <f t="shared" si="296"/>
        <v>736</v>
      </c>
      <c r="CY111" s="5">
        <f t="shared" si="297"/>
        <v>-1818</v>
      </c>
      <c r="CZ111" s="5">
        <f t="shared" si="298"/>
        <v>-3259</v>
      </c>
      <c r="DA111" s="5">
        <f t="shared" si="299"/>
        <v>-1719</v>
      </c>
      <c r="DB111" s="5">
        <f t="shared" si="300"/>
        <v>321</v>
      </c>
      <c r="DC111" s="5">
        <f t="shared" si="301"/>
        <v>281</v>
      </c>
      <c r="DD111" s="5">
        <f t="shared" si="302"/>
        <v>-213</v>
      </c>
      <c r="DE111" s="5">
        <f t="shared" si="303"/>
        <v>-52</v>
      </c>
      <c r="DF111" s="19"/>
      <c r="DG111" s="19"/>
      <c r="DH111" s="19"/>
      <c r="DI111" s="77"/>
      <c r="DJ111" s="121">
        <v>0.1188069594034797</v>
      </c>
      <c r="DK111" s="121">
        <v>0.16039691943127962</v>
      </c>
      <c r="DL111" s="121">
        <v>0.1252074026802808</v>
      </c>
      <c r="DM111" s="121">
        <v>-1.3725045372050817E-2</v>
      </c>
      <c r="DN111" s="121">
        <v>-5.4629097182288672E-2</v>
      </c>
      <c r="DO111" s="121">
        <v>-0.11204379562043795</v>
      </c>
      <c r="DP111" s="121">
        <v>5.9186189889025895E-2</v>
      </c>
      <c r="DQ111" s="121">
        <v>3.5183029362307591E-2</v>
      </c>
      <c r="DR111" s="121">
        <v>-2.1242034237161063E-3</v>
      </c>
      <c r="DS111" s="121">
        <v>0.18156774355121463</v>
      </c>
      <c r="DT111" s="121">
        <v>7.7999152183128445E-2</v>
      </c>
      <c r="DU111" s="121">
        <v>-0.17872591427447895</v>
      </c>
      <c r="DV111" s="121">
        <v>-0.39011252094804882</v>
      </c>
      <c r="DW111" s="121">
        <v>-0.33738959764474974</v>
      </c>
      <c r="DX111" s="121">
        <v>9.5082938388625596E-2</v>
      </c>
      <c r="DY111" s="121">
        <v>7.6007573708412227E-2</v>
      </c>
      <c r="DZ111" s="121">
        <v>-5.3544494720965306E-2</v>
      </c>
      <c r="EA111" s="121"/>
      <c r="EB111" s="24"/>
      <c r="EC111" s="65"/>
      <c r="ED111" s="77"/>
      <c r="EE111" s="77"/>
      <c r="EF111" s="77"/>
      <c r="EG111" s="77"/>
      <c r="EH111" s="77"/>
      <c r="EI111" s="77"/>
      <c r="EJ111" s="77"/>
      <c r="EK111" s="77"/>
      <c r="EL111" s="77"/>
      <c r="EM111" s="77"/>
      <c r="EN111" s="77"/>
      <c r="EO111" s="77"/>
      <c r="EP111" s="77"/>
      <c r="EQ111" s="77"/>
      <c r="ER111" s="77"/>
      <c r="ES111" s="77"/>
      <c r="ET111" s="77"/>
      <c r="EU111" s="77"/>
      <c r="EV111" s="77"/>
      <c r="EW111" s="24"/>
      <c r="EX111" s="27"/>
      <c r="EY111" s="77"/>
      <c r="EZ111" s="77"/>
      <c r="FA111" s="77"/>
      <c r="FB111" s="77"/>
      <c r="FC111" s="77"/>
      <c r="FD111" s="77"/>
      <c r="FE111" s="77"/>
      <c r="FF111" s="77"/>
      <c r="FG111" s="77"/>
      <c r="FH111" s="77"/>
      <c r="FI111" s="77"/>
      <c r="FJ111" s="77"/>
      <c r="FK111" s="77"/>
      <c r="FL111" s="77"/>
      <c r="FM111" s="77"/>
      <c r="FN111" s="77"/>
      <c r="FO111" s="77"/>
      <c r="FP111" s="77"/>
      <c r="FQ111" s="77"/>
      <c r="FR111" s="24"/>
      <c r="FS111" s="24"/>
      <c r="FT111" s="24"/>
      <c r="FU111" s="77"/>
      <c r="FV111" s="77"/>
      <c r="FW111" s="77"/>
      <c r="FX111" s="77"/>
      <c r="FY111" s="77"/>
      <c r="FZ111" s="77"/>
      <c r="GA111" s="77"/>
      <c r="GB111" s="77"/>
      <c r="GC111" s="77"/>
      <c r="GD111" s="77"/>
      <c r="GE111" s="77"/>
      <c r="GF111" s="77"/>
      <c r="GG111" s="77"/>
      <c r="GH111" s="77"/>
      <c r="GI111" s="77"/>
      <c r="GJ111" s="77"/>
      <c r="GK111" s="77"/>
      <c r="GL111" s="77"/>
      <c r="GM111" s="77"/>
      <c r="GN111" s="24"/>
      <c r="GO111" s="24">
        <v>0.86913000000000007</v>
      </c>
      <c r="GP111" s="10">
        <f t="shared" si="304"/>
        <v>5245.1995500000003</v>
      </c>
      <c r="GQ111" s="10">
        <f t="shared" si="305"/>
        <v>5868.3657600000006</v>
      </c>
      <c r="GR111" s="10">
        <f t="shared" si="306"/>
        <v>6809.6335500000005</v>
      </c>
      <c r="GS111" s="10">
        <f t="shared" si="307"/>
        <v>7662.2500800000007</v>
      </c>
      <c r="GT111" s="10">
        <f t="shared" si="308"/>
        <v>7557.0853500000003</v>
      </c>
      <c r="GU111" s="10">
        <f t="shared" si="309"/>
        <v>7144.2486000000008</v>
      </c>
      <c r="GV111" s="10">
        <f t="shared" si="310"/>
        <v>6343.7798700000003</v>
      </c>
      <c r="GW111" s="10">
        <f t="shared" si="311"/>
        <v>6719.2440300000007</v>
      </c>
      <c r="GX111" s="10">
        <f t="shared" si="312"/>
        <v>6955.647390000001</v>
      </c>
      <c r="GY111" s="10">
        <f t="shared" si="313"/>
        <v>6940.8721800000003</v>
      </c>
      <c r="GZ111" s="10">
        <f t="shared" si="314"/>
        <v>8201.1106799999998</v>
      </c>
      <c r="HA111" s="10">
        <f t="shared" si="315"/>
        <v>8840.7903600000009</v>
      </c>
      <c r="HB111" s="10">
        <f t="shared" si="316"/>
        <v>7260.7120200000008</v>
      </c>
      <c r="HC111" s="10">
        <f t="shared" si="317"/>
        <v>4428.2173500000008</v>
      </c>
      <c r="HD111" s="10">
        <f t="shared" si="318"/>
        <v>2934.1828800000003</v>
      </c>
      <c r="HE111" s="10">
        <f t="shared" si="319"/>
        <v>3213.1736100000003</v>
      </c>
      <c r="HF111" s="10">
        <f t="shared" si="320"/>
        <v>3457.3991400000004</v>
      </c>
      <c r="HG111" s="10">
        <f t="shared" si="321"/>
        <v>3272.2744500000003</v>
      </c>
      <c r="HH111" s="10">
        <f t="shared" si="322"/>
        <v>3227.0796900000005</v>
      </c>
      <c r="HI111" s="19">
        <f t="shared" si="323"/>
        <v>112081.26654000001</v>
      </c>
      <c r="HJ111" s="115"/>
      <c r="HK111" s="115"/>
      <c r="HL111" s="115"/>
      <c r="HM111" s="115"/>
      <c r="HN111" s="115"/>
      <c r="HO111" s="115"/>
      <c r="HP111" s="115"/>
      <c r="HQ111" s="115"/>
      <c r="HR111" s="115"/>
      <c r="HS111" s="115"/>
      <c r="HT111" s="115"/>
      <c r="HU111" s="115"/>
      <c r="HV111" s="115"/>
      <c r="HW111" s="115"/>
      <c r="HX111" s="115"/>
      <c r="HY111" s="115"/>
      <c r="HZ111" s="115"/>
      <c r="IA111" s="115"/>
      <c r="IB111" s="115"/>
      <c r="IC111" s="22">
        <f t="shared" si="244"/>
        <v>0.86913000000000007</v>
      </c>
      <c r="ID111" s="22"/>
      <c r="IE111" s="24">
        <f t="shared" si="242"/>
        <v>2.8367262947573288E-4</v>
      </c>
      <c r="IF111" s="24">
        <f t="shared" si="243"/>
        <v>9.8523713848455586E-3</v>
      </c>
    </row>
    <row r="112" spans="1:240" x14ac:dyDescent="0.25">
      <c r="A112" s="163">
        <v>110</v>
      </c>
      <c r="B112" s="49"/>
      <c r="C112" s="49" t="s">
        <v>282</v>
      </c>
      <c r="D112" s="49" t="s">
        <v>200</v>
      </c>
      <c r="E112" s="82">
        <v>355</v>
      </c>
      <c r="F112" s="50" t="s">
        <v>76</v>
      </c>
      <c r="G112" s="17">
        <v>138</v>
      </c>
      <c r="H112" s="12">
        <v>150</v>
      </c>
      <c r="I112" s="12">
        <v>142</v>
      </c>
      <c r="J112" s="12">
        <v>194</v>
      </c>
      <c r="K112" s="12">
        <v>262</v>
      </c>
      <c r="L112" s="12">
        <v>261</v>
      </c>
      <c r="M112" s="12">
        <v>273</v>
      </c>
      <c r="N112" s="12">
        <v>417</v>
      </c>
      <c r="O112" s="12">
        <v>553</v>
      </c>
      <c r="P112" s="11">
        <v>640</v>
      </c>
      <c r="Q112" s="11">
        <v>736</v>
      </c>
      <c r="R112" s="12">
        <v>859</v>
      </c>
      <c r="S112" s="11">
        <v>995</v>
      </c>
      <c r="T112" s="11">
        <v>1061</v>
      </c>
      <c r="U112" s="11">
        <v>954</v>
      </c>
      <c r="V112" s="98">
        <v>886</v>
      </c>
      <c r="W112" s="98">
        <v>921</v>
      </c>
      <c r="X112" s="98">
        <v>955</v>
      </c>
      <c r="Y112" s="98">
        <v>936</v>
      </c>
      <c r="Z112" s="98">
        <v>685</v>
      </c>
      <c r="AA112" s="65"/>
      <c r="AB112" s="72">
        <f t="shared" si="245"/>
        <v>12</v>
      </c>
      <c r="AC112" s="11">
        <f t="shared" si="246"/>
        <v>-8</v>
      </c>
      <c r="AD112" s="11">
        <f t="shared" si="247"/>
        <v>52</v>
      </c>
      <c r="AE112" s="11">
        <f t="shared" si="248"/>
        <v>68</v>
      </c>
      <c r="AF112" s="11">
        <f t="shared" si="249"/>
        <v>-1</v>
      </c>
      <c r="AG112" s="11">
        <f t="shared" si="250"/>
        <v>12</v>
      </c>
      <c r="AH112" s="11">
        <f t="shared" si="251"/>
        <v>144</v>
      </c>
      <c r="AI112" s="11">
        <f t="shared" si="252"/>
        <v>136</v>
      </c>
      <c r="AJ112" s="11">
        <f t="shared" si="253"/>
        <v>87</v>
      </c>
      <c r="AK112" s="11">
        <f t="shared" si="254"/>
        <v>96</v>
      </c>
      <c r="AL112" s="11">
        <f t="shared" si="255"/>
        <v>123</v>
      </c>
      <c r="AM112" s="11">
        <f t="shared" si="256"/>
        <v>136</v>
      </c>
      <c r="AN112" s="11">
        <f t="shared" si="257"/>
        <v>66</v>
      </c>
      <c r="AO112" s="11">
        <f t="shared" si="258"/>
        <v>-107</v>
      </c>
      <c r="AP112" s="11">
        <f t="shared" si="259"/>
        <v>-68</v>
      </c>
      <c r="AQ112" s="11">
        <f t="shared" si="260"/>
        <v>35</v>
      </c>
      <c r="AR112" s="11">
        <f t="shared" si="261"/>
        <v>34</v>
      </c>
      <c r="AS112" s="11">
        <f t="shared" si="262"/>
        <v>-19</v>
      </c>
      <c r="AT112" s="11">
        <f t="shared" si="263"/>
        <v>-251</v>
      </c>
      <c r="AU112" s="78">
        <f t="shared" si="264"/>
        <v>547</v>
      </c>
      <c r="AV112" s="65"/>
      <c r="AW112" s="17">
        <v>10</v>
      </c>
      <c r="AX112" s="12">
        <v>29</v>
      </c>
      <c r="AY112" s="12">
        <v>20</v>
      </c>
      <c r="AZ112" s="12">
        <v>25</v>
      </c>
      <c r="BA112" s="12">
        <v>24</v>
      </c>
      <c r="BB112" s="12">
        <v>25</v>
      </c>
      <c r="BC112" s="12">
        <v>32</v>
      </c>
      <c r="BD112" s="12">
        <v>55</v>
      </c>
      <c r="BE112" s="12">
        <v>73</v>
      </c>
      <c r="BF112" s="11">
        <v>96</v>
      </c>
      <c r="BG112" s="11">
        <v>74</v>
      </c>
      <c r="BH112" s="11">
        <v>56</v>
      </c>
      <c r="BI112" s="11">
        <v>68</v>
      </c>
      <c r="BJ112" s="11">
        <v>156</v>
      </c>
      <c r="BK112" s="11">
        <v>142</v>
      </c>
      <c r="BL112" s="11">
        <v>71</v>
      </c>
      <c r="BM112" s="11">
        <v>62</v>
      </c>
      <c r="BN112" s="11">
        <v>80</v>
      </c>
      <c r="BO112" s="8">
        <v>71</v>
      </c>
      <c r="BP112" s="27">
        <f t="shared" si="265"/>
        <v>1169</v>
      </c>
      <c r="BQ112" s="2"/>
      <c r="BR112" s="5">
        <f t="shared" si="266"/>
        <v>22</v>
      </c>
      <c r="BS112" s="5">
        <f t="shared" si="267"/>
        <v>21</v>
      </c>
      <c r="BT112" s="5">
        <f t="shared" si="268"/>
        <v>72</v>
      </c>
      <c r="BU112" s="5">
        <f t="shared" si="269"/>
        <v>93</v>
      </c>
      <c r="BV112" s="5">
        <f t="shared" si="270"/>
        <v>23</v>
      </c>
      <c r="BW112" s="5">
        <f t="shared" si="271"/>
        <v>37</v>
      </c>
      <c r="BX112" s="5">
        <f t="shared" si="272"/>
        <v>176</v>
      </c>
      <c r="BY112" s="5">
        <f t="shared" si="273"/>
        <v>191</v>
      </c>
      <c r="BZ112" s="5">
        <f t="shared" si="274"/>
        <v>160</v>
      </c>
      <c r="CA112" s="5">
        <f t="shared" si="275"/>
        <v>192</v>
      </c>
      <c r="CB112" s="5">
        <f t="shared" si="276"/>
        <v>197</v>
      </c>
      <c r="CC112" s="5">
        <f t="shared" si="277"/>
        <v>192</v>
      </c>
      <c r="CD112" s="5">
        <f t="shared" si="278"/>
        <v>134</v>
      </c>
      <c r="CE112" s="5">
        <f t="shared" si="279"/>
        <v>49</v>
      </c>
      <c r="CF112" s="5">
        <f t="shared" si="280"/>
        <v>74</v>
      </c>
      <c r="CG112" s="5">
        <f t="shared" si="281"/>
        <v>106</v>
      </c>
      <c r="CH112" s="5">
        <f t="shared" si="282"/>
        <v>96</v>
      </c>
      <c r="CI112" s="5">
        <f t="shared" si="283"/>
        <v>61</v>
      </c>
      <c r="CJ112" s="5">
        <f t="shared" si="284"/>
        <v>-180</v>
      </c>
      <c r="CK112" s="19">
        <f t="shared" si="285"/>
        <v>1716</v>
      </c>
      <c r="CL112" s="19"/>
      <c r="CM112" s="5"/>
      <c r="CN112" s="5">
        <f t="shared" si="286"/>
        <v>-1</v>
      </c>
      <c r="CO112" s="5">
        <f t="shared" si="287"/>
        <v>51</v>
      </c>
      <c r="CP112" s="5">
        <f t="shared" si="288"/>
        <v>21</v>
      </c>
      <c r="CQ112" s="5">
        <f t="shared" si="289"/>
        <v>-70</v>
      </c>
      <c r="CR112" s="5">
        <f t="shared" si="290"/>
        <v>14</v>
      </c>
      <c r="CS112" s="5">
        <f t="shared" si="291"/>
        <v>139</v>
      </c>
      <c r="CT112" s="5">
        <f t="shared" si="292"/>
        <v>15</v>
      </c>
      <c r="CU112" s="5">
        <f t="shared" si="293"/>
        <v>-31</v>
      </c>
      <c r="CV112" s="5">
        <f t="shared" si="294"/>
        <v>32</v>
      </c>
      <c r="CW112" s="5">
        <f t="shared" si="295"/>
        <v>5</v>
      </c>
      <c r="CX112" s="5">
        <f t="shared" si="296"/>
        <v>-5</v>
      </c>
      <c r="CY112" s="5">
        <f t="shared" si="297"/>
        <v>-58</v>
      </c>
      <c r="CZ112" s="5">
        <f t="shared" si="298"/>
        <v>-85</v>
      </c>
      <c r="DA112" s="5">
        <f t="shared" si="299"/>
        <v>25</v>
      </c>
      <c r="DB112" s="5">
        <f t="shared" si="300"/>
        <v>32</v>
      </c>
      <c r="DC112" s="5">
        <f t="shared" si="301"/>
        <v>-10</v>
      </c>
      <c r="DD112" s="5">
        <f t="shared" si="302"/>
        <v>-35</v>
      </c>
      <c r="DE112" s="5">
        <f t="shared" si="303"/>
        <v>-241</v>
      </c>
      <c r="DF112" s="19"/>
      <c r="DG112" s="19"/>
      <c r="DH112" s="19"/>
      <c r="DI112" s="77"/>
      <c r="DJ112" s="121">
        <v>-4.5454545454545456E-2</v>
      </c>
      <c r="DK112" s="121">
        <v>2.4285714285714284</v>
      </c>
      <c r="DL112" s="121">
        <v>0.29166666666666669</v>
      </c>
      <c r="DM112" s="121">
        <v>-0.75268817204301075</v>
      </c>
      <c r="DN112" s="121">
        <v>0.60869565217391308</v>
      </c>
      <c r="DO112" s="121">
        <v>3.7567567567567566</v>
      </c>
      <c r="DP112" s="121">
        <v>8.5227272727272721E-2</v>
      </c>
      <c r="DQ112" s="121">
        <v>-0.16230366492146597</v>
      </c>
      <c r="DR112" s="121">
        <v>0.2</v>
      </c>
      <c r="DS112" s="121">
        <v>2.6041666666666668E-2</v>
      </c>
      <c r="DT112" s="121">
        <v>-2.5380710659898477E-2</v>
      </c>
      <c r="DU112" s="121">
        <v>-0.30208333333333331</v>
      </c>
      <c r="DV112" s="121">
        <v>-0.63432835820895528</v>
      </c>
      <c r="DW112" s="121">
        <v>0.51020408163265307</v>
      </c>
      <c r="DX112" s="121">
        <v>0.43243243243243246</v>
      </c>
      <c r="DY112" s="121">
        <v>-9.4339622641509441E-2</v>
      </c>
      <c r="DZ112" s="121">
        <v>-0.36458333333333331</v>
      </c>
      <c r="EA112" s="121"/>
      <c r="EB112" s="24"/>
      <c r="EC112" s="65"/>
      <c r="ED112" s="77"/>
      <c r="EE112" s="77"/>
      <c r="EF112" s="77"/>
      <c r="EG112" s="77"/>
      <c r="EH112" s="77"/>
      <c r="EI112" s="77"/>
      <c r="EJ112" s="77"/>
      <c r="EK112" s="77"/>
      <c r="EL112" s="77"/>
      <c r="EM112" s="77"/>
      <c r="EN112" s="77"/>
      <c r="EO112" s="77"/>
      <c r="EP112" s="77"/>
      <c r="EQ112" s="77"/>
      <c r="ER112" s="77"/>
      <c r="ES112" s="77"/>
      <c r="ET112" s="77"/>
      <c r="EU112" s="77"/>
      <c r="EV112" s="77"/>
      <c r="EW112" s="24"/>
      <c r="EX112" s="27"/>
      <c r="EY112" s="77"/>
      <c r="EZ112" s="77"/>
      <c r="FA112" s="77"/>
      <c r="FB112" s="77"/>
      <c r="FC112" s="77"/>
      <c r="FD112" s="77"/>
      <c r="FE112" s="77"/>
      <c r="FF112" s="77"/>
      <c r="FG112" s="77"/>
      <c r="FH112" s="77"/>
      <c r="FI112" s="77"/>
      <c r="FJ112" s="77"/>
      <c r="FK112" s="77"/>
      <c r="FL112" s="77"/>
      <c r="FM112" s="77"/>
      <c r="FN112" s="77"/>
      <c r="FO112" s="77"/>
      <c r="FP112" s="77"/>
      <c r="FQ112" s="77"/>
      <c r="FR112" s="24"/>
      <c r="FS112" s="24"/>
      <c r="FT112" s="24"/>
      <c r="FU112" s="77"/>
      <c r="FV112" s="77"/>
      <c r="FW112" s="77"/>
      <c r="FX112" s="77"/>
      <c r="FY112" s="77"/>
      <c r="FZ112" s="77"/>
      <c r="GA112" s="77"/>
      <c r="GB112" s="77"/>
      <c r="GC112" s="77"/>
      <c r="GD112" s="77"/>
      <c r="GE112" s="77"/>
      <c r="GF112" s="77"/>
      <c r="GG112" s="77"/>
      <c r="GH112" s="77"/>
      <c r="GI112" s="77"/>
      <c r="GJ112" s="77"/>
      <c r="GK112" s="77"/>
      <c r="GL112" s="77"/>
      <c r="GM112" s="77"/>
      <c r="GN112" s="24"/>
      <c r="GO112" s="24">
        <v>0.86304000000000003</v>
      </c>
      <c r="GP112" s="10">
        <f t="shared" si="304"/>
        <v>18.986879999999999</v>
      </c>
      <c r="GQ112" s="10">
        <f t="shared" si="305"/>
        <v>18.123840000000001</v>
      </c>
      <c r="GR112" s="10">
        <f t="shared" si="306"/>
        <v>62.13888</v>
      </c>
      <c r="GS112" s="10">
        <f t="shared" si="307"/>
        <v>80.262720000000002</v>
      </c>
      <c r="GT112" s="10">
        <f t="shared" si="308"/>
        <v>19.849920000000001</v>
      </c>
      <c r="GU112" s="10">
        <f t="shared" si="309"/>
        <v>31.932480000000002</v>
      </c>
      <c r="GV112" s="10">
        <f t="shared" si="310"/>
        <v>151.89503999999999</v>
      </c>
      <c r="GW112" s="10">
        <f t="shared" si="311"/>
        <v>164.84064000000001</v>
      </c>
      <c r="GX112" s="10">
        <f t="shared" si="312"/>
        <v>138.0864</v>
      </c>
      <c r="GY112" s="10">
        <f t="shared" si="313"/>
        <v>165.70368000000002</v>
      </c>
      <c r="GZ112" s="10">
        <f t="shared" si="314"/>
        <v>170.01888</v>
      </c>
      <c r="HA112" s="10">
        <f t="shared" si="315"/>
        <v>165.70368000000002</v>
      </c>
      <c r="HB112" s="10">
        <f t="shared" si="316"/>
        <v>115.64736000000001</v>
      </c>
      <c r="HC112" s="10">
        <f t="shared" si="317"/>
        <v>42.288960000000003</v>
      </c>
      <c r="HD112" s="10">
        <f t="shared" si="318"/>
        <v>63.864960000000004</v>
      </c>
      <c r="HE112" s="10">
        <f t="shared" si="319"/>
        <v>91.482240000000004</v>
      </c>
      <c r="HF112" s="10">
        <f t="shared" si="320"/>
        <v>82.85184000000001</v>
      </c>
      <c r="HG112" s="10">
        <f t="shared" si="321"/>
        <v>52.645440000000001</v>
      </c>
      <c r="HH112" s="10">
        <f t="shared" si="322"/>
        <v>-155.34720000000002</v>
      </c>
      <c r="HI112" s="19">
        <f t="shared" si="323"/>
        <v>1480.9766400000001</v>
      </c>
      <c r="HJ112" s="115"/>
      <c r="HK112" s="115"/>
      <c r="HL112" s="115"/>
      <c r="HM112" s="115"/>
      <c r="HN112" s="115"/>
      <c r="HO112" s="115"/>
      <c r="HP112" s="115"/>
      <c r="HQ112" s="115"/>
      <c r="HR112" s="115"/>
      <c r="HS112" s="115"/>
      <c r="HT112" s="115"/>
      <c r="HU112" s="115"/>
      <c r="HV112" s="115"/>
      <c r="HW112" s="115"/>
      <c r="HX112" s="115"/>
      <c r="HY112" s="115"/>
      <c r="HZ112" s="115"/>
      <c r="IA112" s="115"/>
      <c r="IB112" s="115"/>
      <c r="IC112" s="22">
        <f t="shared" si="244"/>
        <v>0.86304000000000003</v>
      </c>
      <c r="ID112" s="22"/>
      <c r="IE112" s="24">
        <f t="shared" si="242"/>
        <v>-1.3655612175382185E-5</v>
      </c>
      <c r="IF112" s="24">
        <f t="shared" si="243"/>
        <v>1.3018350273864349E-4</v>
      </c>
    </row>
    <row r="113" spans="1:240" x14ac:dyDescent="0.25">
      <c r="A113" s="163">
        <v>111</v>
      </c>
      <c r="B113" s="49"/>
      <c r="C113" s="49" t="s">
        <v>282</v>
      </c>
      <c r="D113" s="49" t="s">
        <v>186</v>
      </c>
      <c r="E113" s="82">
        <v>317</v>
      </c>
      <c r="F113" s="50" t="s">
        <v>148</v>
      </c>
      <c r="G113" s="17">
        <v>820</v>
      </c>
      <c r="H113" s="12">
        <v>840</v>
      </c>
      <c r="I113" s="12">
        <v>760</v>
      </c>
      <c r="J113" s="12">
        <v>752</v>
      </c>
      <c r="K113" s="12">
        <v>742</v>
      </c>
      <c r="L113" s="12">
        <v>751</v>
      </c>
      <c r="M113" s="12">
        <v>745</v>
      </c>
      <c r="N113" s="12">
        <v>680</v>
      </c>
      <c r="O113" s="12">
        <v>680</v>
      </c>
      <c r="P113" s="11">
        <v>664</v>
      </c>
      <c r="Q113" s="12">
        <v>638</v>
      </c>
      <c r="R113" s="12">
        <v>651</v>
      </c>
      <c r="S113" s="12">
        <v>674</v>
      </c>
      <c r="T113" s="12">
        <v>712</v>
      </c>
      <c r="U113" s="12">
        <v>724</v>
      </c>
      <c r="V113" s="97">
        <v>767</v>
      </c>
      <c r="W113" s="97">
        <v>806</v>
      </c>
      <c r="X113" s="97">
        <v>836</v>
      </c>
      <c r="Y113" s="97">
        <v>858</v>
      </c>
      <c r="Z113" s="98">
        <v>1086</v>
      </c>
      <c r="AA113" s="63"/>
      <c r="AB113" s="72">
        <f t="shared" si="245"/>
        <v>20</v>
      </c>
      <c r="AC113" s="11">
        <f t="shared" si="246"/>
        <v>-80</v>
      </c>
      <c r="AD113" s="11">
        <f t="shared" si="247"/>
        <v>-8</v>
      </c>
      <c r="AE113" s="11">
        <f t="shared" si="248"/>
        <v>-10</v>
      </c>
      <c r="AF113" s="11">
        <f t="shared" si="249"/>
        <v>9</v>
      </c>
      <c r="AG113" s="11">
        <f t="shared" si="250"/>
        <v>-6</v>
      </c>
      <c r="AH113" s="11">
        <f t="shared" si="251"/>
        <v>-65</v>
      </c>
      <c r="AI113" s="11">
        <f t="shared" si="252"/>
        <v>0</v>
      </c>
      <c r="AJ113" s="11">
        <f t="shared" si="253"/>
        <v>-16</v>
      </c>
      <c r="AK113" s="11">
        <f t="shared" si="254"/>
        <v>-26</v>
      </c>
      <c r="AL113" s="11">
        <f t="shared" si="255"/>
        <v>13</v>
      </c>
      <c r="AM113" s="11">
        <f t="shared" si="256"/>
        <v>23</v>
      </c>
      <c r="AN113" s="11">
        <f t="shared" si="257"/>
        <v>38</v>
      </c>
      <c r="AO113" s="11">
        <f t="shared" si="258"/>
        <v>12</v>
      </c>
      <c r="AP113" s="11">
        <f t="shared" si="259"/>
        <v>43</v>
      </c>
      <c r="AQ113" s="11">
        <f t="shared" si="260"/>
        <v>39</v>
      </c>
      <c r="AR113" s="11">
        <f t="shared" si="261"/>
        <v>30</v>
      </c>
      <c r="AS113" s="11">
        <f t="shared" si="262"/>
        <v>22</v>
      </c>
      <c r="AT113" s="11">
        <f t="shared" si="263"/>
        <v>228</v>
      </c>
      <c r="AU113" s="78">
        <f t="shared" si="264"/>
        <v>266</v>
      </c>
      <c r="AV113" s="65"/>
      <c r="AW113" s="17">
        <v>49</v>
      </c>
      <c r="AX113" s="12">
        <v>138</v>
      </c>
      <c r="AY113" s="12">
        <v>108</v>
      </c>
      <c r="AZ113" s="12">
        <v>77</v>
      </c>
      <c r="BA113" s="12">
        <v>68</v>
      </c>
      <c r="BB113" s="12">
        <v>89</v>
      </c>
      <c r="BC113" s="12">
        <v>88</v>
      </c>
      <c r="BD113" s="12">
        <v>63</v>
      </c>
      <c r="BE113" s="12">
        <v>86</v>
      </c>
      <c r="BF113" s="11">
        <v>72</v>
      </c>
      <c r="BG113" s="12">
        <v>64</v>
      </c>
      <c r="BH113" s="12">
        <v>53</v>
      </c>
      <c r="BI113" s="12">
        <v>40</v>
      </c>
      <c r="BJ113" s="12">
        <v>54</v>
      </c>
      <c r="BK113" s="12">
        <v>35</v>
      </c>
      <c r="BL113" s="12">
        <v>11</v>
      </c>
      <c r="BM113" s="12">
        <v>12</v>
      </c>
      <c r="BN113" s="12">
        <v>16</v>
      </c>
      <c r="BO113" s="23">
        <v>14</v>
      </c>
      <c r="BP113" s="27">
        <f t="shared" si="265"/>
        <v>1137</v>
      </c>
      <c r="BQ113" s="27"/>
      <c r="BR113" s="5">
        <f t="shared" si="266"/>
        <v>69</v>
      </c>
      <c r="BS113" s="5">
        <f t="shared" si="267"/>
        <v>58</v>
      </c>
      <c r="BT113" s="5">
        <f t="shared" si="268"/>
        <v>100</v>
      </c>
      <c r="BU113" s="5">
        <f t="shared" si="269"/>
        <v>67</v>
      </c>
      <c r="BV113" s="5">
        <f t="shared" si="270"/>
        <v>77</v>
      </c>
      <c r="BW113" s="5">
        <f t="shared" si="271"/>
        <v>83</v>
      </c>
      <c r="BX113" s="5">
        <f t="shared" si="272"/>
        <v>23</v>
      </c>
      <c r="BY113" s="5">
        <f t="shared" si="273"/>
        <v>63</v>
      </c>
      <c r="BZ113" s="5">
        <f t="shared" si="274"/>
        <v>70</v>
      </c>
      <c r="CA113" s="5">
        <f t="shared" si="275"/>
        <v>46</v>
      </c>
      <c r="CB113" s="5">
        <f t="shared" si="276"/>
        <v>77</v>
      </c>
      <c r="CC113" s="5">
        <f t="shared" si="277"/>
        <v>76</v>
      </c>
      <c r="CD113" s="5">
        <f t="shared" si="278"/>
        <v>78</v>
      </c>
      <c r="CE113" s="5">
        <f t="shared" si="279"/>
        <v>66</v>
      </c>
      <c r="CF113" s="5">
        <f t="shared" si="280"/>
        <v>78</v>
      </c>
      <c r="CG113" s="5">
        <f t="shared" si="281"/>
        <v>50</v>
      </c>
      <c r="CH113" s="5">
        <f t="shared" si="282"/>
        <v>42</v>
      </c>
      <c r="CI113" s="5">
        <f t="shared" si="283"/>
        <v>38</v>
      </c>
      <c r="CJ113" s="5">
        <f t="shared" si="284"/>
        <v>242</v>
      </c>
      <c r="CK113" s="19">
        <f t="shared" si="285"/>
        <v>1403</v>
      </c>
      <c r="CL113" s="19"/>
      <c r="CM113" s="5"/>
      <c r="CN113" s="5">
        <f t="shared" si="286"/>
        <v>-11</v>
      </c>
      <c r="CO113" s="5">
        <f t="shared" si="287"/>
        <v>42</v>
      </c>
      <c r="CP113" s="5">
        <f t="shared" si="288"/>
        <v>-33</v>
      </c>
      <c r="CQ113" s="5">
        <f t="shared" si="289"/>
        <v>10</v>
      </c>
      <c r="CR113" s="5">
        <f t="shared" si="290"/>
        <v>6</v>
      </c>
      <c r="CS113" s="5">
        <f t="shared" si="291"/>
        <v>-60</v>
      </c>
      <c r="CT113" s="5">
        <f t="shared" si="292"/>
        <v>40</v>
      </c>
      <c r="CU113" s="5">
        <f t="shared" si="293"/>
        <v>7</v>
      </c>
      <c r="CV113" s="5">
        <f t="shared" si="294"/>
        <v>-24</v>
      </c>
      <c r="CW113" s="5">
        <f t="shared" si="295"/>
        <v>31</v>
      </c>
      <c r="CX113" s="5">
        <f t="shared" si="296"/>
        <v>-1</v>
      </c>
      <c r="CY113" s="5">
        <f t="shared" si="297"/>
        <v>2</v>
      </c>
      <c r="CZ113" s="5">
        <f t="shared" si="298"/>
        <v>-12</v>
      </c>
      <c r="DA113" s="5">
        <f t="shared" si="299"/>
        <v>12</v>
      </c>
      <c r="DB113" s="5">
        <f t="shared" si="300"/>
        <v>-28</v>
      </c>
      <c r="DC113" s="5">
        <f t="shared" si="301"/>
        <v>-8</v>
      </c>
      <c r="DD113" s="5">
        <f t="shared" si="302"/>
        <v>-4</v>
      </c>
      <c r="DE113" s="5">
        <f t="shared" si="303"/>
        <v>204</v>
      </c>
      <c r="DF113" s="19"/>
      <c r="DG113" s="19"/>
      <c r="DH113" s="19"/>
      <c r="DI113" s="77"/>
      <c r="DJ113" s="121">
        <v>-0.15942028985507245</v>
      </c>
      <c r="DK113" s="121">
        <v>0.72413793103448276</v>
      </c>
      <c r="DL113" s="121">
        <v>-0.33</v>
      </c>
      <c r="DM113" s="121">
        <v>0.14925373134328357</v>
      </c>
      <c r="DN113" s="121">
        <v>7.792207792207792E-2</v>
      </c>
      <c r="DO113" s="121">
        <v>-0.72289156626506024</v>
      </c>
      <c r="DP113" s="121">
        <v>1.7391304347826086</v>
      </c>
      <c r="DQ113" s="121">
        <v>0.1111111111111111</v>
      </c>
      <c r="DR113" s="121">
        <v>-0.34285714285714286</v>
      </c>
      <c r="DS113" s="121">
        <v>0.67391304347826086</v>
      </c>
      <c r="DT113" s="121">
        <v>-1.2987012987012988E-2</v>
      </c>
      <c r="DU113" s="121">
        <v>2.6315789473684209E-2</v>
      </c>
      <c r="DV113" s="121">
        <v>-0.15384615384615385</v>
      </c>
      <c r="DW113" s="121">
        <v>0.18181818181818182</v>
      </c>
      <c r="DX113" s="121">
        <v>-0.35897435897435898</v>
      </c>
      <c r="DY113" s="121">
        <v>-0.16</v>
      </c>
      <c r="DZ113" s="121">
        <v>-9.5238095238095233E-2</v>
      </c>
      <c r="EA113" s="121"/>
      <c r="EB113" s="24"/>
      <c r="EC113" s="65"/>
      <c r="ED113" s="77"/>
      <c r="EE113" s="77"/>
      <c r="EF113" s="77"/>
      <c r="EG113" s="77"/>
      <c r="EH113" s="77"/>
      <c r="EI113" s="77"/>
      <c r="EJ113" s="77"/>
      <c r="EK113" s="77"/>
      <c r="EL113" s="77"/>
      <c r="EM113" s="77"/>
      <c r="EN113" s="77"/>
      <c r="EO113" s="77"/>
      <c r="EP113" s="77"/>
      <c r="EQ113" s="77"/>
      <c r="ER113" s="77"/>
      <c r="ES113" s="77"/>
      <c r="ET113" s="77"/>
      <c r="EU113" s="77"/>
      <c r="EV113" s="77"/>
      <c r="EW113" s="24"/>
      <c r="EX113" s="27"/>
      <c r="EY113" s="77"/>
      <c r="EZ113" s="77"/>
      <c r="FA113" s="77"/>
      <c r="FB113" s="77"/>
      <c r="FC113" s="77"/>
      <c r="FD113" s="77"/>
      <c r="FE113" s="77"/>
      <c r="FF113" s="77"/>
      <c r="FG113" s="77"/>
      <c r="FH113" s="77"/>
      <c r="FI113" s="77"/>
      <c r="FJ113" s="77"/>
      <c r="FK113" s="77"/>
      <c r="FL113" s="77"/>
      <c r="FM113" s="77"/>
      <c r="FN113" s="77"/>
      <c r="FO113" s="77"/>
      <c r="FP113" s="77"/>
      <c r="FQ113" s="77"/>
      <c r="FR113" s="24"/>
      <c r="FS113" s="24"/>
      <c r="FT113" s="24"/>
      <c r="FU113" s="77"/>
      <c r="FV113" s="77"/>
      <c r="FW113" s="77"/>
      <c r="FX113" s="77"/>
      <c r="FY113" s="77"/>
      <c r="FZ113" s="77"/>
      <c r="GA113" s="77"/>
      <c r="GB113" s="77"/>
      <c r="GC113" s="77"/>
      <c r="GD113" s="77"/>
      <c r="GE113" s="77"/>
      <c r="GF113" s="77"/>
      <c r="GG113" s="77"/>
      <c r="GH113" s="77"/>
      <c r="GI113" s="77"/>
      <c r="GJ113" s="77"/>
      <c r="GK113" s="77"/>
      <c r="GL113" s="77"/>
      <c r="GM113" s="77"/>
      <c r="GN113" s="24"/>
      <c r="GO113" s="24">
        <v>0.14442000000000002</v>
      </c>
      <c r="GP113" s="10">
        <f t="shared" si="304"/>
        <v>9.9649800000000006</v>
      </c>
      <c r="GQ113" s="10">
        <f t="shared" si="305"/>
        <v>8.3763600000000018</v>
      </c>
      <c r="GR113" s="10">
        <f t="shared" si="306"/>
        <v>14.442000000000002</v>
      </c>
      <c r="GS113" s="10">
        <f t="shared" si="307"/>
        <v>9.676140000000002</v>
      </c>
      <c r="GT113" s="10">
        <f t="shared" si="308"/>
        <v>11.120340000000002</v>
      </c>
      <c r="GU113" s="10">
        <f t="shared" si="309"/>
        <v>11.986860000000002</v>
      </c>
      <c r="GV113" s="10">
        <f t="shared" si="310"/>
        <v>3.3216600000000005</v>
      </c>
      <c r="GW113" s="10">
        <f t="shared" si="311"/>
        <v>9.0984600000000011</v>
      </c>
      <c r="GX113" s="10">
        <f t="shared" si="312"/>
        <v>10.109400000000001</v>
      </c>
      <c r="GY113" s="10">
        <f t="shared" si="313"/>
        <v>6.643320000000001</v>
      </c>
      <c r="GZ113" s="10">
        <f t="shared" si="314"/>
        <v>11.120340000000002</v>
      </c>
      <c r="HA113" s="10">
        <f t="shared" si="315"/>
        <v>10.975920000000002</v>
      </c>
      <c r="HB113" s="10">
        <f t="shared" si="316"/>
        <v>11.264760000000001</v>
      </c>
      <c r="HC113" s="10">
        <f t="shared" si="317"/>
        <v>9.5317200000000017</v>
      </c>
      <c r="HD113" s="10">
        <f t="shared" si="318"/>
        <v>11.264760000000001</v>
      </c>
      <c r="HE113" s="10">
        <f t="shared" si="319"/>
        <v>7.221000000000001</v>
      </c>
      <c r="HF113" s="10">
        <f t="shared" si="320"/>
        <v>6.065640000000001</v>
      </c>
      <c r="HG113" s="10">
        <f t="shared" si="321"/>
        <v>5.4879600000000011</v>
      </c>
      <c r="HH113" s="10">
        <f t="shared" si="322"/>
        <v>34.949640000000002</v>
      </c>
      <c r="HI113" s="19">
        <f t="shared" si="323"/>
        <v>202.62126000000004</v>
      </c>
      <c r="HJ113" s="115"/>
      <c r="HK113" s="115"/>
      <c r="HL113" s="115"/>
      <c r="HM113" s="115"/>
      <c r="HN113" s="115"/>
      <c r="HO113" s="115"/>
      <c r="HP113" s="115"/>
      <c r="HQ113" s="115"/>
      <c r="HR113" s="115"/>
      <c r="HS113" s="115"/>
      <c r="HT113" s="115"/>
      <c r="HU113" s="115"/>
      <c r="HV113" s="115"/>
      <c r="HW113" s="115"/>
      <c r="HX113" s="115"/>
      <c r="HY113" s="115"/>
      <c r="HZ113" s="115"/>
      <c r="IA113" s="115"/>
      <c r="IB113" s="115"/>
      <c r="IC113" s="22">
        <f t="shared" si="244"/>
        <v>0.14442000000000002</v>
      </c>
      <c r="ID113" s="22"/>
      <c r="IE113" s="24">
        <f t="shared" si="242"/>
        <v>3.0722068341703244E-6</v>
      </c>
      <c r="IF113" s="24">
        <f t="shared" si="243"/>
        <v>1.7811182596450271E-5</v>
      </c>
    </row>
    <row r="114" spans="1:240" x14ac:dyDescent="0.25">
      <c r="A114" s="163">
        <v>112</v>
      </c>
      <c r="B114" s="43"/>
      <c r="C114" s="43" t="s">
        <v>281</v>
      </c>
      <c r="D114" s="43" t="s">
        <v>188</v>
      </c>
      <c r="E114" s="82">
        <v>416</v>
      </c>
      <c r="F114" s="50" t="s">
        <v>161</v>
      </c>
      <c r="G114" s="17">
        <v>469</v>
      </c>
      <c r="H114" s="12">
        <v>547</v>
      </c>
      <c r="I114" s="12">
        <v>613</v>
      </c>
      <c r="J114" s="12">
        <v>667</v>
      </c>
      <c r="K114" s="12">
        <v>711</v>
      </c>
      <c r="L114" s="12">
        <v>780</v>
      </c>
      <c r="M114" s="12">
        <v>793</v>
      </c>
      <c r="N114" s="12">
        <v>749</v>
      </c>
      <c r="O114" s="12">
        <v>779</v>
      </c>
      <c r="P114" s="11">
        <v>847</v>
      </c>
      <c r="Q114" s="11">
        <v>889</v>
      </c>
      <c r="R114" s="12">
        <v>945</v>
      </c>
      <c r="S114" s="11">
        <v>973</v>
      </c>
      <c r="T114" s="11">
        <v>1053</v>
      </c>
      <c r="U114" s="11">
        <v>1111</v>
      </c>
      <c r="V114" s="98">
        <v>1111</v>
      </c>
      <c r="W114" s="98">
        <v>1185</v>
      </c>
      <c r="X114" s="98">
        <v>1239</v>
      </c>
      <c r="Y114" s="98">
        <v>1298</v>
      </c>
      <c r="Z114" s="98">
        <v>1415</v>
      </c>
      <c r="AA114" s="65"/>
      <c r="AB114" s="72">
        <f t="shared" si="245"/>
        <v>78</v>
      </c>
      <c r="AC114" s="11">
        <f t="shared" si="246"/>
        <v>66</v>
      </c>
      <c r="AD114" s="11">
        <f t="shared" si="247"/>
        <v>54</v>
      </c>
      <c r="AE114" s="11">
        <f t="shared" si="248"/>
        <v>44</v>
      </c>
      <c r="AF114" s="11">
        <f t="shared" si="249"/>
        <v>69</v>
      </c>
      <c r="AG114" s="11">
        <f t="shared" si="250"/>
        <v>13</v>
      </c>
      <c r="AH114" s="11">
        <f t="shared" si="251"/>
        <v>-44</v>
      </c>
      <c r="AI114" s="11">
        <f t="shared" si="252"/>
        <v>30</v>
      </c>
      <c r="AJ114" s="11">
        <f t="shared" si="253"/>
        <v>68</v>
      </c>
      <c r="AK114" s="11">
        <f t="shared" si="254"/>
        <v>42</v>
      </c>
      <c r="AL114" s="11">
        <f t="shared" si="255"/>
        <v>56</v>
      </c>
      <c r="AM114" s="11">
        <f t="shared" si="256"/>
        <v>28</v>
      </c>
      <c r="AN114" s="11">
        <f t="shared" si="257"/>
        <v>80</v>
      </c>
      <c r="AO114" s="11">
        <f t="shared" si="258"/>
        <v>58</v>
      </c>
      <c r="AP114" s="11">
        <f t="shared" si="259"/>
        <v>0</v>
      </c>
      <c r="AQ114" s="11">
        <f t="shared" si="260"/>
        <v>74</v>
      </c>
      <c r="AR114" s="11">
        <f t="shared" si="261"/>
        <v>54</v>
      </c>
      <c r="AS114" s="11">
        <f t="shared" si="262"/>
        <v>59</v>
      </c>
      <c r="AT114" s="11">
        <f t="shared" si="263"/>
        <v>117</v>
      </c>
      <c r="AU114" s="78">
        <f t="shared" si="264"/>
        <v>946</v>
      </c>
      <c r="AV114" s="65"/>
      <c r="AW114" s="17">
        <v>12</v>
      </c>
      <c r="AX114" s="12">
        <v>24</v>
      </c>
      <c r="AY114" s="12">
        <v>25</v>
      </c>
      <c r="AZ114" s="12">
        <v>29</v>
      </c>
      <c r="BA114" s="12">
        <v>23</v>
      </c>
      <c r="BB114" s="12">
        <v>29</v>
      </c>
      <c r="BC114" s="12">
        <v>30</v>
      </c>
      <c r="BD114" s="12">
        <v>46</v>
      </c>
      <c r="BE114" s="12">
        <v>30</v>
      </c>
      <c r="BF114" s="11">
        <v>51</v>
      </c>
      <c r="BG114" s="11">
        <v>44</v>
      </c>
      <c r="BH114" s="11">
        <v>53</v>
      </c>
      <c r="BI114" s="11">
        <v>50</v>
      </c>
      <c r="BJ114" s="11">
        <v>51</v>
      </c>
      <c r="BK114" s="11">
        <v>53</v>
      </c>
      <c r="BL114" s="11">
        <v>23</v>
      </c>
      <c r="BM114" s="11">
        <v>47</v>
      </c>
      <c r="BN114" s="11">
        <v>51</v>
      </c>
      <c r="BO114" s="8">
        <v>49</v>
      </c>
      <c r="BP114" s="27">
        <f t="shared" si="265"/>
        <v>720</v>
      </c>
      <c r="BQ114" s="27"/>
      <c r="BR114" s="5">
        <f t="shared" si="266"/>
        <v>90</v>
      </c>
      <c r="BS114" s="5">
        <f t="shared" si="267"/>
        <v>90</v>
      </c>
      <c r="BT114" s="5">
        <f t="shared" si="268"/>
        <v>79</v>
      </c>
      <c r="BU114" s="5">
        <f t="shared" si="269"/>
        <v>73</v>
      </c>
      <c r="BV114" s="5">
        <f t="shared" si="270"/>
        <v>92</v>
      </c>
      <c r="BW114" s="5">
        <f t="shared" si="271"/>
        <v>42</v>
      </c>
      <c r="BX114" s="5">
        <f t="shared" si="272"/>
        <v>-14</v>
      </c>
      <c r="BY114" s="5">
        <f t="shared" si="273"/>
        <v>76</v>
      </c>
      <c r="BZ114" s="5">
        <f t="shared" si="274"/>
        <v>98</v>
      </c>
      <c r="CA114" s="5">
        <f t="shared" si="275"/>
        <v>93</v>
      </c>
      <c r="CB114" s="5">
        <f t="shared" si="276"/>
        <v>100</v>
      </c>
      <c r="CC114" s="5">
        <f t="shared" si="277"/>
        <v>81</v>
      </c>
      <c r="CD114" s="5">
        <f t="shared" si="278"/>
        <v>130</v>
      </c>
      <c r="CE114" s="5">
        <f t="shared" si="279"/>
        <v>109</v>
      </c>
      <c r="CF114" s="5">
        <f t="shared" si="280"/>
        <v>53</v>
      </c>
      <c r="CG114" s="5">
        <f t="shared" si="281"/>
        <v>97</v>
      </c>
      <c r="CH114" s="5">
        <f t="shared" si="282"/>
        <v>101</v>
      </c>
      <c r="CI114" s="5">
        <f t="shared" si="283"/>
        <v>110</v>
      </c>
      <c r="CJ114" s="5">
        <f t="shared" si="284"/>
        <v>166</v>
      </c>
      <c r="CK114" s="19">
        <f t="shared" si="285"/>
        <v>1666</v>
      </c>
      <c r="CL114" s="19"/>
      <c r="CM114" s="5"/>
      <c r="CN114" s="5">
        <f t="shared" si="286"/>
        <v>0</v>
      </c>
      <c r="CO114" s="5">
        <f t="shared" si="287"/>
        <v>-11</v>
      </c>
      <c r="CP114" s="5">
        <f t="shared" si="288"/>
        <v>-6</v>
      </c>
      <c r="CQ114" s="5">
        <f t="shared" si="289"/>
        <v>19</v>
      </c>
      <c r="CR114" s="5">
        <f t="shared" si="290"/>
        <v>-50</v>
      </c>
      <c r="CS114" s="5">
        <f t="shared" si="291"/>
        <v>-56</v>
      </c>
      <c r="CT114" s="5">
        <f t="shared" si="292"/>
        <v>90</v>
      </c>
      <c r="CU114" s="5">
        <f t="shared" si="293"/>
        <v>22</v>
      </c>
      <c r="CV114" s="5">
        <f t="shared" si="294"/>
        <v>-5</v>
      </c>
      <c r="CW114" s="5">
        <f t="shared" si="295"/>
        <v>7</v>
      </c>
      <c r="CX114" s="5">
        <f t="shared" si="296"/>
        <v>-19</v>
      </c>
      <c r="CY114" s="5">
        <f t="shared" si="297"/>
        <v>49</v>
      </c>
      <c r="CZ114" s="5">
        <f t="shared" si="298"/>
        <v>-21</v>
      </c>
      <c r="DA114" s="5">
        <f t="shared" si="299"/>
        <v>-56</v>
      </c>
      <c r="DB114" s="5">
        <f t="shared" si="300"/>
        <v>44</v>
      </c>
      <c r="DC114" s="5">
        <f t="shared" si="301"/>
        <v>4</v>
      </c>
      <c r="DD114" s="5">
        <f t="shared" si="302"/>
        <v>9</v>
      </c>
      <c r="DE114" s="5">
        <f t="shared" si="303"/>
        <v>56</v>
      </c>
      <c r="DF114" s="19"/>
      <c r="DG114" s="19"/>
      <c r="DH114" s="19"/>
      <c r="DI114" s="77"/>
      <c r="DJ114" s="121">
        <v>0</v>
      </c>
      <c r="DK114" s="121">
        <v>-0.12222222222222222</v>
      </c>
      <c r="DL114" s="121">
        <v>-7.5949367088607597E-2</v>
      </c>
      <c r="DM114" s="121">
        <v>0.26027397260273971</v>
      </c>
      <c r="DN114" s="121">
        <v>-0.54347826086956519</v>
      </c>
      <c r="DO114" s="121">
        <v>-1.3333333333333333</v>
      </c>
      <c r="DP114" s="121">
        <v>-6.4285714285714288</v>
      </c>
      <c r="DQ114" s="121">
        <v>0.28947368421052633</v>
      </c>
      <c r="DR114" s="121">
        <v>-5.1020408163265307E-2</v>
      </c>
      <c r="DS114" s="121">
        <v>7.5268817204301078E-2</v>
      </c>
      <c r="DT114" s="121">
        <v>-0.19</v>
      </c>
      <c r="DU114" s="121">
        <v>0.60493827160493829</v>
      </c>
      <c r="DV114" s="121">
        <v>-0.16153846153846155</v>
      </c>
      <c r="DW114" s="121">
        <v>-0.51376146788990829</v>
      </c>
      <c r="DX114" s="121">
        <v>0.83018867924528306</v>
      </c>
      <c r="DY114" s="121">
        <v>4.1237113402061855E-2</v>
      </c>
      <c r="DZ114" s="121">
        <v>8.9108910891089105E-2</v>
      </c>
      <c r="EA114" s="121"/>
      <c r="EB114" s="24"/>
      <c r="EC114" s="65"/>
      <c r="ED114" s="77"/>
      <c r="EE114" s="77"/>
      <c r="EF114" s="77"/>
      <c r="EG114" s="77"/>
      <c r="EH114" s="77"/>
      <c r="EI114" s="77"/>
      <c r="EJ114" s="77"/>
      <c r="EK114" s="77"/>
      <c r="EL114" s="77"/>
      <c r="EM114" s="77"/>
      <c r="EN114" s="77"/>
      <c r="EO114" s="77"/>
      <c r="EP114" s="77"/>
      <c r="EQ114" s="77"/>
      <c r="ER114" s="77"/>
      <c r="ES114" s="77"/>
      <c r="ET114" s="77"/>
      <c r="EU114" s="77"/>
      <c r="EV114" s="77"/>
      <c r="EW114" s="24"/>
      <c r="EX114" s="27"/>
      <c r="EY114" s="77"/>
      <c r="EZ114" s="77"/>
      <c r="FA114" s="77"/>
      <c r="FB114" s="77"/>
      <c r="FC114" s="77"/>
      <c r="FD114" s="77"/>
      <c r="FE114" s="77"/>
      <c r="FF114" s="77"/>
      <c r="FG114" s="77"/>
      <c r="FH114" s="77"/>
      <c r="FI114" s="77"/>
      <c r="FJ114" s="77"/>
      <c r="FK114" s="77"/>
      <c r="FL114" s="77"/>
      <c r="FM114" s="77"/>
      <c r="FN114" s="77"/>
      <c r="FO114" s="77"/>
      <c r="FP114" s="77"/>
      <c r="FQ114" s="77"/>
      <c r="FR114" s="24"/>
      <c r="FS114" s="24"/>
      <c r="FT114" s="24"/>
      <c r="FU114" s="77"/>
      <c r="FV114" s="77"/>
      <c r="FW114" s="77"/>
      <c r="FX114" s="77"/>
      <c r="FY114" s="77"/>
      <c r="FZ114" s="77"/>
      <c r="GA114" s="77"/>
      <c r="GB114" s="77"/>
      <c r="GC114" s="77"/>
      <c r="GD114" s="77"/>
      <c r="GE114" s="77"/>
      <c r="GF114" s="77"/>
      <c r="GG114" s="77"/>
      <c r="GH114" s="77"/>
      <c r="GI114" s="77"/>
      <c r="GJ114" s="77"/>
      <c r="GK114" s="77"/>
      <c r="GL114" s="77"/>
      <c r="GM114" s="77"/>
      <c r="GN114" s="24"/>
      <c r="GO114" s="24">
        <v>8.7000000000000001E-4</v>
      </c>
      <c r="GP114" s="10">
        <f t="shared" si="304"/>
        <v>7.8299999999999995E-2</v>
      </c>
      <c r="GQ114" s="10">
        <f t="shared" si="305"/>
        <v>7.8299999999999995E-2</v>
      </c>
      <c r="GR114" s="10">
        <f t="shared" si="306"/>
        <v>6.8729999999999999E-2</v>
      </c>
      <c r="GS114" s="10">
        <f t="shared" si="307"/>
        <v>6.3509999999999997E-2</v>
      </c>
      <c r="GT114" s="10">
        <f t="shared" si="308"/>
        <v>8.004E-2</v>
      </c>
      <c r="GU114" s="10">
        <f t="shared" si="309"/>
        <v>3.6540000000000003E-2</v>
      </c>
      <c r="GV114" s="10">
        <f t="shared" si="310"/>
        <v>-1.218E-2</v>
      </c>
      <c r="GW114" s="10">
        <f t="shared" si="311"/>
        <v>6.6119999999999998E-2</v>
      </c>
      <c r="GX114" s="10">
        <f t="shared" si="312"/>
        <v>8.5260000000000002E-2</v>
      </c>
      <c r="GY114" s="10">
        <f t="shared" si="313"/>
        <v>8.0909999999999996E-2</v>
      </c>
      <c r="GZ114" s="10">
        <f t="shared" si="314"/>
        <v>8.6999999999999994E-2</v>
      </c>
      <c r="HA114" s="10">
        <f t="shared" si="315"/>
        <v>7.0470000000000005E-2</v>
      </c>
      <c r="HB114" s="10">
        <f t="shared" si="316"/>
        <v>0.11310000000000001</v>
      </c>
      <c r="HC114" s="10">
        <f t="shared" si="317"/>
        <v>9.4829999999999998E-2</v>
      </c>
      <c r="HD114" s="10">
        <f t="shared" si="318"/>
        <v>4.6109999999999998E-2</v>
      </c>
      <c r="HE114" s="10">
        <f t="shared" si="319"/>
        <v>8.4390000000000007E-2</v>
      </c>
      <c r="HF114" s="10">
        <f t="shared" si="320"/>
        <v>8.7870000000000004E-2</v>
      </c>
      <c r="HG114" s="10">
        <f t="shared" si="321"/>
        <v>9.5700000000000007E-2</v>
      </c>
      <c r="HH114" s="10">
        <f t="shared" si="322"/>
        <v>0.14441999999999999</v>
      </c>
      <c r="HI114" s="19">
        <f t="shared" si="323"/>
        <v>1.4494199999999999</v>
      </c>
      <c r="HJ114" s="115"/>
      <c r="HK114" s="115"/>
      <c r="HL114" s="115"/>
      <c r="HM114" s="115"/>
      <c r="HN114" s="115"/>
      <c r="HO114" s="115"/>
      <c r="HP114" s="115"/>
      <c r="HQ114" s="115"/>
      <c r="HR114" s="115"/>
      <c r="HS114" s="115"/>
      <c r="HT114" s="115"/>
      <c r="HU114" s="115"/>
      <c r="HV114" s="115"/>
      <c r="HW114" s="115"/>
      <c r="HX114" s="115"/>
      <c r="HY114" s="115"/>
      <c r="HZ114" s="115"/>
      <c r="IA114" s="115"/>
      <c r="IB114" s="115"/>
      <c r="IC114" s="22">
        <f t="shared" si="244"/>
        <v>8.7000000000000001E-4</v>
      </c>
      <c r="ID114" s="22"/>
      <c r="IE114" s="24">
        <f t="shared" si="242"/>
        <v>1.269506956268729E-8</v>
      </c>
      <c r="IF114" s="24">
        <f t="shared" si="243"/>
        <v>1.2740955356287364E-7</v>
      </c>
    </row>
    <row r="115" spans="1:240" x14ac:dyDescent="0.25">
      <c r="A115" s="163">
        <v>113</v>
      </c>
      <c r="B115" s="43"/>
      <c r="C115" s="43" t="s">
        <v>189</v>
      </c>
      <c r="D115" s="43" t="s">
        <v>189</v>
      </c>
      <c r="E115" s="157">
        <v>602</v>
      </c>
      <c r="F115" s="156" t="s">
        <v>305</v>
      </c>
      <c r="G115" s="17"/>
      <c r="H115" s="12"/>
      <c r="I115" s="12"/>
      <c r="J115" s="12"/>
      <c r="K115" s="12"/>
      <c r="L115" s="12"/>
      <c r="M115" s="12"/>
      <c r="N115" s="12"/>
      <c r="O115" s="12"/>
      <c r="P115" s="11"/>
      <c r="Q115" s="12"/>
      <c r="R115" s="12"/>
      <c r="S115" s="12"/>
      <c r="T115" s="11"/>
      <c r="U115" s="11"/>
      <c r="V115" s="98"/>
      <c r="W115" s="98"/>
      <c r="X115" s="98"/>
      <c r="Y115" s="98"/>
      <c r="Z115" s="97">
        <v>3</v>
      </c>
      <c r="AA115" s="65"/>
      <c r="AB115" s="70">
        <f t="shared" si="245"/>
        <v>0</v>
      </c>
      <c r="AC115" s="12">
        <f t="shared" si="246"/>
        <v>0</v>
      </c>
      <c r="AD115" s="12">
        <f t="shared" si="247"/>
        <v>0</v>
      </c>
      <c r="AE115" s="12">
        <f t="shared" si="248"/>
        <v>0</v>
      </c>
      <c r="AF115" s="12">
        <f t="shared" si="249"/>
        <v>0</v>
      </c>
      <c r="AG115" s="12">
        <f t="shared" si="250"/>
        <v>0</v>
      </c>
      <c r="AH115" s="12">
        <f t="shared" si="251"/>
        <v>0</v>
      </c>
      <c r="AI115" s="12">
        <f t="shared" si="252"/>
        <v>0</v>
      </c>
      <c r="AJ115" s="12">
        <f t="shared" si="253"/>
        <v>0</v>
      </c>
      <c r="AK115" s="12">
        <f t="shared" si="254"/>
        <v>0</v>
      </c>
      <c r="AL115" s="12">
        <f t="shared" si="255"/>
        <v>0</v>
      </c>
      <c r="AM115" s="12">
        <f t="shared" si="256"/>
        <v>0</v>
      </c>
      <c r="AN115" s="12">
        <f t="shared" si="257"/>
        <v>0</v>
      </c>
      <c r="AO115" s="12">
        <f t="shared" si="258"/>
        <v>0</v>
      </c>
      <c r="AP115" s="12">
        <f t="shared" si="259"/>
        <v>0</v>
      </c>
      <c r="AQ115" s="12">
        <f t="shared" si="260"/>
        <v>0</v>
      </c>
      <c r="AR115" s="12">
        <f t="shared" si="261"/>
        <v>0</v>
      </c>
      <c r="AS115" s="12">
        <f t="shared" si="262"/>
        <v>0</v>
      </c>
      <c r="AT115" s="12">
        <f t="shared" si="263"/>
        <v>3</v>
      </c>
      <c r="AU115" s="79">
        <f t="shared" si="264"/>
        <v>3</v>
      </c>
      <c r="AV115" s="63"/>
      <c r="AW115" s="17"/>
      <c r="AX115" s="12"/>
      <c r="AY115" s="12"/>
      <c r="AZ115" s="12"/>
      <c r="BA115" s="12"/>
      <c r="BB115" s="12"/>
      <c r="BC115" s="12"/>
      <c r="BD115" s="12"/>
      <c r="BE115" s="12"/>
      <c r="BF115" s="11"/>
      <c r="BG115" s="12"/>
      <c r="BH115" s="12"/>
      <c r="BI115" s="12"/>
      <c r="BJ115" s="12"/>
      <c r="BK115" s="12"/>
      <c r="BL115" s="12"/>
      <c r="BM115" s="12"/>
      <c r="BN115" s="12"/>
      <c r="BO115" s="23"/>
      <c r="BP115" s="19">
        <f t="shared" si="265"/>
        <v>0</v>
      </c>
      <c r="BQ115" s="19"/>
      <c r="BR115" s="5">
        <f t="shared" si="266"/>
        <v>0</v>
      </c>
      <c r="BS115" s="5">
        <f t="shared" si="267"/>
        <v>0</v>
      </c>
      <c r="BT115" s="5">
        <f t="shared" si="268"/>
        <v>0</v>
      </c>
      <c r="BU115" s="5">
        <f t="shared" si="269"/>
        <v>0</v>
      </c>
      <c r="BV115" s="5">
        <f t="shared" si="270"/>
        <v>0</v>
      </c>
      <c r="BW115" s="5">
        <f t="shared" si="271"/>
        <v>0</v>
      </c>
      <c r="BX115" s="5">
        <f t="shared" si="272"/>
        <v>0</v>
      </c>
      <c r="BY115" s="5">
        <f t="shared" si="273"/>
        <v>0</v>
      </c>
      <c r="BZ115" s="5">
        <f t="shared" si="274"/>
        <v>0</v>
      </c>
      <c r="CA115" s="5">
        <f t="shared" si="275"/>
        <v>0</v>
      </c>
      <c r="CB115" s="5">
        <f t="shared" si="276"/>
        <v>0</v>
      </c>
      <c r="CC115" s="5">
        <f t="shared" si="277"/>
        <v>0</v>
      </c>
      <c r="CD115" s="5">
        <f t="shared" si="278"/>
        <v>0</v>
      </c>
      <c r="CE115" s="5">
        <f t="shared" si="279"/>
        <v>0</v>
      </c>
      <c r="CF115" s="5">
        <f t="shared" si="280"/>
        <v>0</v>
      </c>
      <c r="CG115" s="5">
        <f t="shared" si="281"/>
        <v>0</v>
      </c>
      <c r="CH115" s="5">
        <f t="shared" si="282"/>
        <v>0</v>
      </c>
      <c r="CI115" s="5">
        <f t="shared" si="283"/>
        <v>0</v>
      </c>
      <c r="CJ115" s="5">
        <f t="shared" si="284"/>
        <v>3</v>
      </c>
      <c r="CK115" s="19">
        <f t="shared" si="285"/>
        <v>3</v>
      </c>
      <c r="CL115" s="19"/>
      <c r="CM115" s="5"/>
      <c r="CN115" s="5">
        <f t="shared" si="286"/>
        <v>0</v>
      </c>
      <c r="CO115" s="5">
        <f t="shared" si="287"/>
        <v>0</v>
      </c>
      <c r="CP115" s="5">
        <f t="shared" si="288"/>
        <v>0</v>
      </c>
      <c r="CQ115" s="5">
        <f t="shared" si="289"/>
        <v>0</v>
      </c>
      <c r="CR115" s="5">
        <f t="shared" si="290"/>
        <v>0</v>
      </c>
      <c r="CS115" s="5">
        <f t="shared" si="291"/>
        <v>0</v>
      </c>
      <c r="CT115" s="5">
        <f t="shared" si="292"/>
        <v>0</v>
      </c>
      <c r="CU115" s="5">
        <f t="shared" si="293"/>
        <v>0</v>
      </c>
      <c r="CV115" s="5">
        <f t="shared" si="294"/>
        <v>0</v>
      </c>
      <c r="CW115" s="5">
        <f t="shared" si="295"/>
        <v>0</v>
      </c>
      <c r="CX115" s="5">
        <f t="shared" si="296"/>
        <v>0</v>
      </c>
      <c r="CY115" s="5">
        <f t="shared" si="297"/>
        <v>0</v>
      </c>
      <c r="CZ115" s="5">
        <f t="shared" si="298"/>
        <v>0</v>
      </c>
      <c r="DA115" s="5">
        <f t="shared" si="299"/>
        <v>0</v>
      </c>
      <c r="DB115" s="5">
        <f t="shared" si="300"/>
        <v>0</v>
      </c>
      <c r="DC115" s="5">
        <f t="shared" si="301"/>
        <v>0</v>
      </c>
      <c r="DD115" s="5">
        <f t="shared" si="302"/>
        <v>0</v>
      </c>
      <c r="DE115" s="5">
        <f t="shared" si="303"/>
        <v>3</v>
      </c>
      <c r="DF115" s="19"/>
      <c r="DG115" s="19"/>
      <c r="DH115" s="19"/>
      <c r="DI115" s="77"/>
      <c r="DJ115" s="121"/>
      <c r="DK115" s="121"/>
      <c r="DL115" s="121"/>
      <c r="DM115" s="121"/>
      <c r="DN115" s="121"/>
      <c r="DO115" s="121"/>
      <c r="DP115" s="121"/>
      <c r="DQ115" s="121"/>
      <c r="DR115" s="121"/>
      <c r="DS115" s="121"/>
      <c r="DT115" s="121"/>
      <c r="DU115" s="121"/>
      <c r="DV115" s="121"/>
      <c r="DW115" s="121"/>
      <c r="DX115" s="121"/>
      <c r="DY115" s="121"/>
      <c r="DZ115" s="121"/>
      <c r="EA115" s="121"/>
      <c r="EB115" s="24"/>
      <c r="EC115" s="63"/>
      <c r="ED115" s="77"/>
      <c r="EE115" s="77"/>
      <c r="EF115" s="77"/>
      <c r="EG115" s="77"/>
      <c r="EH115" s="77"/>
      <c r="EI115" s="77"/>
      <c r="EJ115" s="77"/>
      <c r="EK115" s="77"/>
      <c r="EL115" s="77"/>
      <c r="EM115" s="77"/>
      <c r="EN115" s="77"/>
      <c r="EO115" s="77"/>
      <c r="EP115" s="77"/>
      <c r="EQ115" s="77"/>
      <c r="ER115" s="77"/>
      <c r="ES115" s="77"/>
      <c r="ET115" s="77"/>
      <c r="EU115" s="77"/>
      <c r="EV115" s="77"/>
      <c r="EW115" s="24"/>
      <c r="EX115" s="19"/>
      <c r="EY115" s="77"/>
      <c r="EZ115" s="77"/>
      <c r="FA115" s="77"/>
      <c r="FB115" s="77"/>
      <c r="FC115" s="77"/>
      <c r="FD115" s="77"/>
      <c r="FE115" s="77"/>
      <c r="FF115" s="77"/>
      <c r="FG115" s="77"/>
      <c r="FH115" s="77"/>
      <c r="FI115" s="77"/>
      <c r="FJ115" s="77"/>
      <c r="FK115" s="77"/>
      <c r="FL115" s="77"/>
      <c r="FM115" s="77"/>
      <c r="FN115" s="77"/>
      <c r="FO115" s="77"/>
      <c r="FP115" s="77"/>
      <c r="FQ115" s="77"/>
      <c r="FR115" s="24"/>
      <c r="FS115" s="24"/>
      <c r="FT115" s="24"/>
      <c r="FU115" s="77"/>
      <c r="FV115" s="77"/>
      <c r="FW115" s="77"/>
      <c r="FX115" s="77"/>
      <c r="FY115" s="77"/>
      <c r="FZ115" s="77"/>
      <c r="GA115" s="77"/>
      <c r="GB115" s="77"/>
      <c r="GC115" s="77"/>
      <c r="GD115" s="77"/>
      <c r="GE115" s="77"/>
      <c r="GF115" s="77"/>
      <c r="GG115" s="77"/>
      <c r="GH115" s="77"/>
      <c r="GI115" s="77"/>
      <c r="GJ115" s="77"/>
      <c r="GK115" s="77"/>
      <c r="GL115" s="77"/>
      <c r="GM115" s="77"/>
      <c r="GN115" s="24"/>
      <c r="GO115" s="24"/>
      <c r="GP115" s="10">
        <f t="shared" si="304"/>
        <v>0</v>
      </c>
      <c r="GQ115" s="10">
        <f t="shared" si="305"/>
        <v>0</v>
      </c>
      <c r="GR115" s="10">
        <f t="shared" si="306"/>
        <v>0</v>
      </c>
      <c r="GS115" s="10">
        <f t="shared" si="307"/>
        <v>0</v>
      </c>
      <c r="GT115" s="10">
        <f t="shared" si="308"/>
        <v>0</v>
      </c>
      <c r="GU115" s="10">
        <f t="shared" si="309"/>
        <v>0</v>
      </c>
      <c r="GV115" s="10">
        <f t="shared" si="310"/>
        <v>0</v>
      </c>
      <c r="GW115" s="10">
        <f t="shared" si="311"/>
        <v>0</v>
      </c>
      <c r="GX115" s="10">
        <f t="shared" si="312"/>
        <v>0</v>
      </c>
      <c r="GY115" s="10">
        <f t="shared" si="313"/>
        <v>0</v>
      </c>
      <c r="GZ115" s="10">
        <f t="shared" si="314"/>
        <v>0</v>
      </c>
      <c r="HA115" s="10">
        <f t="shared" si="315"/>
        <v>0</v>
      </c>
      <c r="HB115" s="10">
        <f t="shared" si="316"/>
        <v>0</v>
      </c>
      <c r="HC115" s="10">
        <f t="shared" si="317"/>
        <v>0</v>
      </c>
      <c r="HD115" s="10">
        <f t="shared" si="318"/>
        <v>0</v>
      </c>
      <c r="HE115" s="10">
        <f t="shared" si="319"/>
        <v>0</v>
      </c>
      <c r="HF115" s="10">
        <f t="shared" si="320"/>
        <v>0</v>
      </c>
      <c r="HG115" s="10">
        <f t="shared" si="321"/>
        <v>0</v>
      </c>
      <c r="HH115" s="10">
        <f t="shared" si="322"/>
        <v>0</v>
      </c>
      <c r="HI115" s="19">
        <f t="shared" si="323"/>
        <v>0</v>
      </c>
      <c r="HJ115" s="115"/>
      <c r="HK115" s="115"/>
      <c r="HL115" s="115"/>
      <c r="HM115" s="115"/>
      <c r="HN115" s="115"/>
      <c r="HO115" s="115"/>
      <c r="HP115" s="115"/>
      <c r="HQ115" s="115"/>
      <c r="HR115" s="115"/>
      <c r="HS115" s="115"/>
      <c r="HT115" s="115"/>
      <c r="HU115" s="115"/>
      <c r="HV115" s="115"/>
      <c r="HW115" s="115"/>
      <c r="HX115" s="115"/>
      <c r="HY115" s="115"/>
      <c r="HZ115" s="115"/>
      <c r="IA115" s="115"/>
      <c r="IB115" s="115"/>
      <c r="IC115" s="22">
        <f t="shared" si="244"/>
        <v>0</v>
      </c>
      <c r="ID115" s="22"/>
      <c r="IE115" s="24">
        <f t="shared" si="242"/>
        <v>0</v>
      </c>
      <c r="IF115" s="24">
        <f t="shared" si="243"/>
        <v>0</v>
      </c>
    </row>
    <row r="116" spans="1:240" x14ac:dyDescent="0.25">
      <c r="A116" s="163">
        <v>114</v>
      </c>
      <c r="B116" s="49"/>
      <c r="C116" s="43" t="s">
        <v>283</v>
      </c>
      <c r="D116" s="49" t="s">
        <v>183</v>
      </c>
      <c r="E116" s="82">
        <v>144</v>
      </c>
      <c r="F116" s="50" t="s">
        <v>124</v>
      </c>
      <c r="G116" s="17">
        <v>57</v>
      </c>
      <c r="H116" s="12">
        <v>83</v>
      </c>
      <c r="I116" s="12">
        <v>99</v>
      </c>
      <c r="J116" s="12">
        <v>175</v>
      </c>
      <c r="K116" s="12">
        <v>230</v>
      </c>
      <c r="L116" s="12">
        <v>289</v>
      </c>
      <c r="M116" s="12">
        <v>322</v>
      </c>
      <c r="N116" s="12">
        <v>439</v>
      </c>
      <c r="O116" s="12">
        <v>506</v>
      </c>
      <c r="P116" s="11">
        <v>621</v>
      </c>
      <c r="Q116" s="11">
        <v>738</v>
      </c>
      <c r="R116" s="12">
        <v>913</v>
      </c>
      <c r="S116" s="11">
        <v>1178</v>
      </c>
      <c r="T116" s="12">
        <v>1324</v>
      </c>
      <c r="U116" s="12">
        <v>1419</v>
      </c>
      <c r="V116" s="97">
        <v>1445</v>
      </c>
      <c r="W116" s="97">
        <v>1505</v>
      </c>
      <c r="X116" s="97">
        <v>1530</v>
      </c>
      <c r="Y116" s="97">
        <v>1485</v>
      </c>
      <c r="Z116" s="97">
        <v>1551</v>
      </c>
      <c r="AA116" s="63"/>
      <c r="AB116" s="70">
        <f t="shared" si="245"/>
        <v>26</v>
      </c>
      <c r="AC116" s="12">
        <f t="shared" si="246"/>
        <v>16</v>
      </c>
      <c r="AD116" s="12">
        <f t="shared" si="247"/>
        <v>76</v>
      </c>
      <c r="AE116" s="12">
        <f t="shared" si="248"/>
        <v>55</v>
      </c>
      <c r="AF116" s="12">
        <f t="shared" si="249"/>
        <v>59</v>
      </c>
      <c r="AG116" s="12">
        <f t="shared" si="250"/>
        <v>33</v>
      </c>
      <c r="AH116" s="12">
        <f t="shared" si="251"/>
        <v>117</v>
      </c>
      <c r="AI116" s="12">
        <f t="shared" si="252"/>
        <v>67</v>
      </c>
      <c r="AJ116" s="12">
        <f t="shared" si="253"/>
        <v>115</v>
      </c>
      <c r="AK116" s="12">
        <f t="shared" si="254"/>
        <v>117</v>
      </c>
      <c r="AL116" s="12">
        <f t="shared" si="255"/>
        <v>175</v>
      </c>
      <c r="AM116" s="12">
        <f t="shared" si="256"/>
        <v>265</v>
      </c>
      <c r="AN116" s="12">
        <f t="shared" si="257"/>
        <v>146</v>
      </c>
      <c r="AO116" s="12">
        <f t="shared" si="258"/>
        <v>95</v>
      </c>
      <c r="AP116" s="12">
        <f t="shared" si="259"/>
        <v>26</v>
      </c>
      <c r="AQ116" s="12">
        <f t="shared" si="260"/>
        <v>60</v>
      </c>
      <c r="AR116" s="12">
        <f t="shared" si="261"/>
        <v>25</v>
      </c>
      <c r="AS116" s="12">
        <f t="shared" si="262"/>
        <v>-45</v>
      </c>
      <c r="AT116" s="12">
        <f t="shared" si="263"/>
        <v>66</v>
      </c>
      <c r="AU116" s="79">
        <f t="shared" si="264"/>
        <v>1494</v>
      </c>
      <c r="AV116" s="63"/>
      <c r="AW116" s="17">
        <v>2</v>
      </c>
      <c r="AX116" s="12">
        <v>13</v>
      </c>
      <c r="AY116" s="12">
        <v>2</v>
      </c>
      <c r="AZ116" s="12">
        <v>14</v>
      </c>
      <c r="BA116" s="12">
        <v>15</v>
      </c>
      <c r="BB116" s="12">
        <v>40</v>
      </c>
      <c r="BC116" s="12">
        <v>31</v>
      </c>
      <c r="BD116" s="12">
        <v>50</v>
      </c>
      <c r="BE116" s="12">
        <v>54</v>
      </c>
      <c r="BF116" s="11">
        <v>73</v>
      </c>
      <c r="BG116" s="11">
        <v>56</v>
      </c>
      <c r="BH116" s="11">
        <v>66</v>
      </c>
      <c r="BI116" s="11">
        <v>43</v>
      </c>
      <c r="BJ116" s="11">
        <v>56</v>
      </c>
      <c r="BK116" s="11">
        <v>71</v>
      </c>
      <c r="BL116" s="11">
        <v>48</v>
      </c>
      <c r="BM116" s="11">
        <v>100</v>
      </c>
      <c r="BN116" s="11">
        <v>149</v>
      </c>
      <c r="BO116" s="8">
        <v>124.5</v>
      </c>
      <c r="BP116" s="19">
        <f t="shared" si="265"/>
        <v>1007.5</v>
      </c>
      <c r="BQ116" s="19"/>
      <c r="BR116" s="5">
        <f t="shared" si="266"/>
        <v>28</v>
      </c>
      <c r="BS116" s="5">
        <f t="shared" si="267"/>
        <v>29</v>
      </c>
      <c r="BT116" s="5">
        <f t="shared" si="268"/>
        <v>78</v>
      </c>
      <c r="BU116" s="5">
        <f t="shared" si="269"/>
        <v>69</v>
      </c>
      <c r="BV116" s="5">
        <f t="shared" si="270"/>
        <v>74</v>
      </c>
      <c r="BW116" s="5">
        <f t="shared" si="271"/>
        <v>73</v>
      </c>
      <c r="BX116" s="5">
        <f t="shared" si="272"/>
        <v>148</v>
      </c>
      <c r="BY116" s="5">
        <f t="shared" si="273"/>
        <v>117</v>
      </c>
      <c r="BZ116" s="5">
        <f t="shared" si="274"/>
        <v>169</v>
      </c>
      <c r="CA116" s="5">
        <f t="shared" si="275"/>
        <v>190</v>
      </c>
      <c r="CB116" s="5">
        <f t="shared" si="276"/>
        <v>231</v>
      </c>
      <c r="CC116" s="5">
        <f t="shared" si="277"/>
        <v>331</v>
      </c>
      <c r="CD116" s="5">
        <f t="shared" si="278"/>
        <v>189</v>
      </c>
      <c r="CE116" s="5">
        <f t="shared" si="279"/>
        <v>151</v>
      </c>
      <c r="CF116" s="5">
        <f t="shared" si="280"/>
        <v>97</v>
      </c>
      <c r="CG116" s="5">
        <f t="shared" si="281"/>
        <v>108</v>
      </c>
      <c r="CH116" s="5">
        <f t="shared" si="282"/>
        <v>125</v>
      </c>
      <c r="CI116" s="5">
        <f t="shared" si="283"/>
        <v>104</v>
      </c>
      <c r="CJ116" s="5">
        <f t="shared" si="284"/>
        <v>190.5</v>
      </c>
      <c r="CK116" s="19">
        <f t="shared" si="285"/>
        <v>2501.5</v>
      </c>
      <c r="CL116" s="19"/>
      <c r="CM116" s="5"/>
      <c r="CN116" s="5">
        <f t="shared" si="286"/>
        <v>1</v>
      </c>
      <c r="CO116" s="5">
        <f t="shared" si="287"/>
        <v>49</v>
      </c>
      <c r="CP116" s="5">
        <f t="shared" si="288"/>
        <v>-9</v>
      </c>
      <c r="CQ116" s="5">
        <f t="shared" si="289"/>
        <v>5</v>
      </c>
      <c r="CR116" s="5">
        <f t="shared" si="290"/>
        <v>-1</v>
      </c>
      <c r="CS116" s="5">
        <f t="shared" si="291"/>
        <v>75</v>
      </c>
      <c r="CT116" s="5">
        <f t="shared" si="292"/>
        <v>-31</v>
      </c>
      <c r="CU116" s="5">
        <f t="shared" si="293"/>
        <v>52</v>
      </c>
      <c r="CV116" s="5">
        <f t="shared" si="294"/>
        <v>21</v>
      </c>
      <c r="CW116" s="5">
        <f t="shared" si="295"/>
        <v>41</v>
      </c>
      <c r="CX116" s="5">
        <f t="shared" si="296"/>
        <v>100</v>
      </c>
      <c r="CY116" s="5">
        <f t="shared" si="297"/>
        <v>-142</v>
      </c>
      <c r="CZ116" s="5">
        <f t="shared" si="298"/>
        <v>-38</v>
      </c>
      <c r="DA116" s="5">
        <f t="shared" si="299"/>
        <v>-54</v>
      </c>
      <c r="DB116" s="5">
        <f t="shared" si="300"/>
        <v>11</v>
      </c>
      <c r="DC116" s="5">
        <f t="shared" si="301"/>
        <v>17</v>
      </c>
      <c r="DD116" s="5">
        <f t="shared" si="302"/>
        <v>-21</v>
      </c>
      <c r="DE116" s="5">
        <f t="shared" si="303"/>
        <v>86.5</v>
      </c>
      <c r="DF116" s="19"/>
      <c r="DG116" s="19"/>
      <c r="DH116" s="19"/>
      <c r="DI116" s="77"/>
      <c r="DJ116" s="121">
        <v>3.5714285714285712E-2</v>
      </c>
      <c r="DK116" s="121">
        <v>1.6896551724137931</v>
      </c>
      <c r="DL116" s="121">
        <v>-0.11538461538461539</v>
      </c>
      <c r="DM116" s="121">
        <v>7.2463768115942032E-2</v>
      </c>
      <c r="DN116" s="121">
        <v>-1.3513513513513514E-2</v>
      </c>
      <c r="DO116" s="121">
        <v>1.0273972602739727</v>
      </c>
      <c r="DP116" s="121">
        <v>-0.20945945945945946</v>
      </c>
      <c r="DQ116" s="121">
        <v>0.44444444444444442</v>
      </c>
      <c r="DR116" s="121">
        <v>0.1242603550295858</v>
      </c>
      <c r="DS116" s="121">
        <v>0.21578947368421053</v>
      </c>
      <c r="DT116" s="121">
        <v>0.4329004329004329</v>
      </c>
      <c r="DU116" s="121">
        <v>-0.42900302114803623</v>
      </c>
      <c r="DV116" s="121">
        <v>-0.20105820105820105</v>
      </c>
      <c r="DW116" s="121">
        <v>-0.35761589403973509</v>
      </c>
      <c r="DX116" s="121">
        <v>0.1134020618556701</v>
      </c>
      <c r="DY116" s="121">
        <v>0.15740740740740741</v>
      </c>
      <c r="DZ116" s="121">
        <v>-0.16800000000000001</v>
      </c>
      <c r="EA116" s="121"/>
      <c r="EB116" s="24"/>
      <c r="EC116" s="65"/>
      <c r="ED116" s="77"/>
      <c r="EE116" s="77"/>
      <c r="EF116" s="77"/>
      <c r="EG116" s="77"/>
      <c r="EH116" s="77"/>
      <c r="EI116" s="77"/>
      <c r="EJ116" s="77"/>
      <c r="EK116" s="77"/>
      <c r="EL116" s="77"/>
      <c r="EM116" s="77"/>
      <c r="EN116" s="77"/>
      <c r="EO116" s="77"/>
      <c r="EP116" s="77"/>
      <c r="EQ116" s="77"/>
      <c r="ER116" s="77"/>
      <c r="ES116" s="77"/>
      <c r="ET116" s="77"/>
      <c r="EU116" s="77"/>
      <c r="EV116" s="77"/>
      <c r="EW116" s="24"/>
      <c r="EX116" s="27"/>
      <c r="EY116" s="77"/>
      <c r="EZ116" s="77"/>
      <c r="FA116" s="77"/>
      <c r="FB116" s="77"/>
      <c r="FC116" s="77"/>
      <c r="FD116" s="77"/>
      <c r="FE116" s="77"/>
      <c r="FF116" s="77"/>
      <c r="FG116" s="77"/>
      <c r="FH116" s="77"/>
      <c r="FI116" s="77"/>
      <c r="FJ116" s="77"/>
      <c r="FK116" s="77"/>
      <c r="FL116" s="77"/>
      <c r="FM116" s="77"/>
      <c r="FN116" s="77"/>
      <c r="FO116" s="77"/>
      <c r="FP116" s="77"/>
      <c r="FQ116" s="77"/>
      <c r="FR116" s="24"/>
      <c r="FS116" s="24"/>
      <c r="FT116" s="24"/>
      <c r="FU116" s="77"/>
      <c r="FV116" s="77"/>
      <c r="FW116" s="77"/>
      <c r="FX116" s="77"/>
      <c r="FY116" s="77"/>
      <c r="FZ116" s="77"/>
      <c r="GA116" s="77"/>
      <c r="GB116" s="77"/>
      <c r="GC116" s="77"/>
      <c r="GD116" s="77"/>
      <c r="GE116" s="77"/>
      <c r="GF116" s="77"/>
      <c r="GG116" s="77"/>
      <c r="GH116" s="77"/>
      <c r="GI116" s="77"/>
      <c r="GJ116" s="77"/>
      <c r="GK116" s="77"/>
      <c r="GL116" s="77"/>
      <c r="GM116" s="77"/>
      <c r="GN116" s="24"/>
      <c r="GO116" s="24">
        <v>3.48E-3</v>
      </c>
      <c r="GP116" s="10">
        <f t="shared" si="304"/>
        <v>9.7439999999999999E-2</v>
      </c>
      <c r="GQ116" s="10">
        <f t="shared" si="305"/>
        <v>0.10092</v>
      </c>
      <c r="GR116" s="10">
        <f t="shared" si="306"/>
        <v>0.27144000000000001</v>
      </c>
      <c r="GS116" s="10">
        <f t="shared" si="307"/>
        <v>0.24012</v>
      </c>
      <c r="GT116" s="10">
        <f t="shared" si="308"/>
        <v>0.25752000000000003</v>
      </c>
      <c r="GU116" s="10">
        <f t="shared" si="309"/>
        <v>0.25403999999999999</v>
      </c>
      <c r="GV116" s="10">
        <f t="shared" si="310"/>
        <v>0.51504000000000005</v>
      </c>
      <c r="GW116" s="10">
        <f t="shared" si="311"/>
        <v>0.40716000000000002</v>
      </c>
      <c r="GX116" s="10">
        <f t="shared" si="312"/>
        <v>0.58811999999999998</v>
      </c>
      <c r="GY116" s="10">
        <f t="shared" si="313"/>
        <v>0.66120000000000001</v>
      </c>
      <c r="GZ116" s="10">
        <f t="shared" si="314"/>
        <v>0.80388000000000004</v>
      </c>
      <c r="HA116" s="10">
        <f t="shared" si="315"/>
        <v>1.15188</v>
      </c>
      <c r="HB116" s="10">
        <f t="shared" si="316"/>
        <v>0.65771999999999997</v>
      </c>
      <c r="HC116" s="10">
        <f t="shared" si="317"/>
        <v>0.52548000000000006</v>
      </c>
      <c r="HD116" s="10">
        <f t="shared" si="318"/>
        <v>0.33756000000000003</v>
      </c>
      <c r="HE116" s="10">
        <f t="shared" si="319"/>
        <v>0.37584000000000001</v>
      </c>
      <c r="HF116" s="10">
        <f t="shared" si="320"/>
        <v>0.435</v>
      </c>
      <c r="HG116" s="10">
        <f t="shared" si="321"/>
        <v>0.36192000000000002</v>
      </c>
      <c r="HH116" s="10">
        <f t="shared" si="322"/>
        <v>0.66293999999999997</v>
      </c>
      <c r="HI116" s="19">
        <f t="shared" si="323"/>
        <v>8.7052200000000006</v>
      </c>
      <c r="HJ116" s="115"/>
      <c r="HK116" s="115"/>
      <c r="HL116" s="115"/>
      <c r="HM116" s="115"/>
      <c r="HN116" s="115"/>
      <c r="HO116" s="115"/>
      <c r="HP116" s="115"/>
      <c r="HQ116" s="115"/>
      <c r="HR116" s="115"/>
      <c r="HS116" s="115"/>
      <c r="HT116" s="115"/>
      <c r="HU116" s="115"/>
      <c r="HV116" s="115"/>
      <c r="HW116" s="115"/>
      <c r="HX116" s="115"/>
      <c r="HY116" s="115"/>
      <c r="HZ116" s="115"/>
      <c r="IA116" s="115"/>
      <c r="IB116" s="115"/>
      <c r="IC116" s="22">
        <f t="shared" si="244"/>
        <v>3.4800000000000005E-3</v>
      </c>
      <c r="ID116" s="22"/>
      <c r="IE116" s="24">
        <f t="shared" si="242"/>
        <v>5.8274957872094667E-8</v>
      </c>
      <c r="IF116" s="24">
        <f t="shared" si="243"/>
        <v>7.6522208460390988E-7</v>
      </c>
    </row>
    <row r="117" spans="1:240" x14ac:dyDescent="0.25">
      <c r="A117" s="163">
        <v>115</v>
      </c>
      <c r="B117" s="43"/>
      <c r="C117" s="43" t="s">
        <v>283</v>
      </c>
      <c r="D117" s="43" t="s">
        <v>184</v>
      </c>
      <c r="E117" s="82">
        <v>120</v>
      </c>
      <c r="F117" s="52" t="s">
        <v>107</v>
      </c>
      <c r="G117" s="17">
        <v>9</v>
      </c>
      <c r="H117" s="12">
        <v>6</v>
      </c>
      <c r="I117" s="12">
        <v>7</v>
      </c>
      <c r="J117" s="12">
        <v>6</v>
      </c>
      <c r="K117" s="12">
        <v>7</v>
      </c>
      <c r="L117" s="12">
        <v>4</v>
      </c>
      <c r="M117" s="12">
        <v>5</v>
      </c>
      <c r="N117" s="12">
        <v>4</v>
      </c>
      <c r="O117" s="12">
        <v>5</v>
      </c>
      <c r="P117" s="11">
        <v>8</v>
      </c>
      <c r="Q117" s="11">
        <v>7</v>
      </c>
      <c r="R117" s="12">
        <v>8</v>
      </c>
      <c r="S117" s="11">
        <v>7</v>
      </c>
      <c r="T117" s="12">
        <v>6</v>
      </c>
      <c r="U117" s="12">
        <v>5</v>
      </c>
      <c r="V117" s="97">
        <v>5</v>
      </c>
      <c r="W117" s="97">
        <v>5</v>
      </c>
      <c r="X117" s="97">
        <v>6</v>
      </c>
      <c r="Y117" s="97">
        <v>7</v>
      </c>
      <c r="Z117" s="97">
        <v>9</v>
      </c>
      <c r="AA117" s="63"/>
      <c r="AB117" s="70">
        <f t="shared" si="245"/>
        <v>-3</v>
      </c>
      <c r="AC117" s="12">
        <f t="shared" si="246"/>
        <v>1</v>
      </c>
      <c r="AD117" s="12">
        <f t="shared" si="247"/>
        <v>-1</v>
      </c>
      <c r="AE117" s="12">
        <f t="shared" si="248"/>
        <v>1</v>
      </c>
      <c r="AF117" s="12">
        <f t="shared" si="249"/>
        <v>-3</v>
      </c>
      <c r="AG117" s="12">
        <f t="shared" si="250"/>
        <v>1</v>
      </c>
      <c r="AH117" s="12">
        <f t="shared" si="251"/>
        <v>-1</v>
      </c>
      <c r="AI117" s="12">
        <f t="shared" si="252"/>
        <v>1</v>
      </c>
      <c r="AJ117" s="12">
        <f t="shared" si="253"/>
        <v>3</v>
      </c>
      <c r="AK117" s="12">
        <f t="shared" si="254"/>
        <v>-1</v>
      </c>
      <c r="AL117" s="12">
        <f t="shared" si="255"/>
        <v>1</v>
      </c>
      <c r="AM117" s="12">
        <f t="shared" si="256"/>
        <v>-1</v>
      </c>
      <c r="AN117" s="12">
        <f t="shared" si="257"/>
        <v>-1</v>
      </c>
      <c r="AO117" s="12">
        <f t="shared" si="258"/>
        <v>-1</v>
      </c>
      <c r="AP117" s="12">
        <f t="shared" si="259"/>
        <v>0</v>
      </c>
      <c r="AQ117" s="12">
        <f t="shared" si="260"/>
        <v>0</v>
      </c>
      <c r="AR117" s="12">
        <f t="shared" si="261"/>
        <v>1</v>
      </c>
      <c r="AS117" s="12">
        <f t="shared" si="262"/>
        <v>1</v>
      </c>
      <c r="AT117" s="12">
        <f t="shared" si="263"/>
        <v>2</v>
      </c>
      <c r="AU117" s="79">
        <f t="shared" si="264"/>
        <v>0</v>
      </c>
      <c r="AV117" s="63"/>
      <c r="AW117" s="17">
        <v>0</v>
      </c>
      <c r="AX117" s="12">
        <v>0</v>
      </c>
      <c r="AY117" s="12">
        <v>0</v>
      </c>
      <c r="AZ117" s="12">
        <v>0</v>
      </c>
      <c r="BA117" s="12">
        <v>0</v>
      </c>
      <c r="BB117" s="12">
        <v>0</v>
      </c>
      <c r="BC117" s="11">
        <v>0</v>
      </c>
      <c r="BD117" s="12">
        <v>0</v>
      </c>
      <c r="BE117" s="12">
        <v>0</v>
      </c>
      <c r="BF117" s="11">
        <v>0</v>
      </c>
      <c r="BG117" s="11">
        <v>0</v>
      </c>
      <c r="BH117" s="11">
        <v>0</v>
      </c>
      <c r="BI117" s="11">
        <v>0</v>
      </c>
      <c r="BJ117" s="11">
        <v>0</v>
      </c>
      <c r="BK117" s="11">
        <v>0</v>
      </c>
      <c r="BL117" s="11">
        <v>0</v>
      </c>
      <c r="BM117" s="11"/>
      <c r="BN117" s="11"/>
      <c r="BO117" s="8"/>
      <c r="BP117" s="19">
        <f t="shared" si="265"/>
        <v>0</v>
      </c>
      <c r="BQ117" s="19"/>
      <c r="BR117" s="5">
        <f t="shared" si="266"/>
        <v>-3</v>
      </c>
      <c r="BS117" s="5">
        <f t="shared" si="267"/>
        <v>1</v>
      </c>
      <c r="BT117" s="5">
        <f t="shared" si="268"/>
        <v>-1</v>
      </c>
      <c r="BU117" s="5">
        <f t="shared" si="269"/>
        <v>1</v>
      </c>
      <c r="BV117" s="5">
        <f t="shared" si="270"/>
        <v>-3</v>
      </c>
      <c r="BW117" s="5">
        <f t="shared" si="271"/>
        <v>1</v>
      </c>
      <c r="BX117" s="5">
        <f t="shared" si="272"/>
        <v>-1</v>
      </c>
      <c r="BY117" s="5">
        <f t="shared" si="273"/>
        <v>1</v>
      </c>
      <c r="BZ117" s="5">
        <f t="shared" si="274"/>
        <v>3</v>
      </c>
      <c r="CA117" s="5">
        <f t="shared" si="275"/>
        <v>-1</v>
      </c>
      <c r="CB117" s="5">
        <f t="shared" si="276"/>
        <v>1</v>
      </c>
      <c r="CC117" s="5">
        <f t="shared" si="277"/>
        <v>-1</v>
      </c>
      <c r="CD117" s="5">
        <f t="shared" si="278"/>
        <v>-1</v>
      </c>
      <c r="CE117" s="5">
        <f t="shared" si="279"/>
        <v>-1</v>
      </c>
      <c r="CF117" s="5">
        <f t="shared" si="280"/>
        <v>0</v>
      </c>
      <c r="CG117" s="5">
        <f t="shared" si="281"/>
        <v>0</v>
      </c>
      <c r="CH117" s="5">
        <f t="shared" si="282"/>
        <v>1</v>
      </c>
      <c r="CI117" s="5">
        <f t="shared" si="283"/>
        <v>1</v>
      </c>
      <c r="CJ117" s="5">
        <f t="shared" si="284"/>
        <v>2</v>
      </c>
      <c r="CK117" s="19">
        <f t="shared" si="285"/>
        <v>0</v>
      </c>
      <c r="CL117" s="19"/>
      <c r="CM117" s="5"/>
      <c r="CN117" s="5">
        <f t="shared" si="286"/>
        <v>4</v>
      </c>
      <c r="CO117" s="5">
        <f t="shared" si="287"/>
        <v>-2</v>
      </c>
      <c r="CP117" s="5">
        <f t="shared" si="288"/>
        <v>2</v>
      </c>
      <c r="CQ117" s="5">
        <f t="shared" si="289"/>
        <v>-4</v>
      </c>
      <c r="CR117" s="5">
        <f t="shared" si="290"/>
        <v>4</v>
      </c>
      <c r="CS117" s="5">
        <f t="shared" si="291"/>
        <v>-2</v>
      </c>
      <c r="CT117" s="5">
        <f t="shared" si="292"/>
        <v>2</v>
      </c>
      <c r="CU117" s="5">
        <f t="shared" si="293"/>
        <v>2</v>
      </c>
      <c r="CV117" s="5">
        <f t="shared" si="294"/>
        <v>-4</v>
      </c>
      <c r="CW117" s="5">
        <f t="shared" si="295"/>
        <v>2</v>
      </c>
      <c r="CX117" s="5">
        <f t="shared" si="296"/>
        <v>-2</v>
      </c>
      <c r="CY117" s="5">
        <f t="shared" si="297"/>
        <v>0</v>
      </c>
      <c r="CZ117" s="5">
        <f t="shared" si="298"/>
        <v>0</v>
      </c>
      <c r="DA117" s="5">
        <f t="shared" si="299"/>
        <v>1</v>
      </c>
      <c r="DB117" s="5">
        <f t="shared" si="300"/>
        <v>0</v>
      </c>
      <c r="DC117" s="5">
        <f t="shared" si="301"/>
        <v>1</v>
      </c>
      <c r="DD117" s="5">
        <f t="shared" si="302"/>
        <v>0</v>
      </c>
      <c r="DE117" s="5">
        <f t="shared" si="303"/>
        <v>1</v>
      </c>
      <c r="DF117" s="19"/>
      <c r="DG117" s="19"/>
      <c r="DH117" s="19"/>
      <c r="DI117" s="77"/>
      <c r="DJ117" s="121">
        <v>-1.3333333333333333</v>
      </c>
      <c r="DK117" s="121">
        <v>-2</v>
      </c>
      <c r="DL117" s="121">
        <v>-2</v>
      </c>
      <c r="DM117" s="121">
        <v>-4</v>
      </c>
      <c r="DN117" s="121">
        <v>-1.3333333333333333</v>
      </c>
      <c r="DO117" s="121">
        <v>-2</v>
      </c>
      <c r="DP117" s="121">
        <v>-2</v>
      </c>
      <c r="DQ117" s="121">
        <v>2</v>
      </c>
      <c r="DR117" s="121">
        <v>-1.3333333333333333</v>
      </c>
      <c r="DS117" s="121">
        <v>-2</v>
      </c>
      <c r="DT117" s="121">
        <v>-2</v>
      </c>
      <c r="DU117" s="121">
        <v>0</v>
      </c>
      <c r="DV117" s="121">
        <v>0</v>
      </c>
      <c r="DW117" s="121">
        <v>-1</v>
      </c>
      <c r="DX117" s="121" t="e">
        <v>#DIV/0!</v>
      </c>
      <c r="DY117" s="121" t="e">
        <v>#DIV/0!</v>
      </c>
      <c r="DZ117" s="121">
        <v>0</v>
      </c>
      <c r="EA117" s="121"/>
      <c r="EB117" s="24"/>
      <c r="EC117" s="63"/>
      <c r="ED117" s="77"/>
      <c r="EE117" s="77"/>
      <c r="EF117" s="77"/>
      <c r="EG117" s="77"/>
      <c r="EH117" s="77"/>
      <c r="EI117" s="77"/>
      <c r="EJ117" s="77"/>
      <c r="EK117" s="77"/>
      <c r="EL117" s="77"/>
      <c r="EM117" s="77"/>
      <c r="EN117" s="77"/>
      <c r="EO117" s="77"/>
      <c r="EP117" s="77"/>
      <c r="EQ117" s="77"/>
      <c r="ER117" s="77"/>
      <c r="ES117" s="77"/>
      <c r="ET117" s="77"/>
      <c r="EU117" s="77"/>
      <c r="EV117" s="77"/>
      <c r="EW117" s="24"/>
      <c r="EX117" s="19"/>
      <c r="EY117" s="77"/>
      <c r="EZ117" s="77"/>
      <c r="FA117" s="77"/>
      <c r="FB117" s="77"/>
      <c r="FC117" s="77"/>
      <c r="FD117" s="77"/>
      <c r="FE117" s="77"/>
      <c r="FF117" s="77"/>
      <c r="FG117" s="77"/>
      <c r="FH117" s="77"/>
      <c r="FI117" s="77"/>
      <c r="FJ117" s="77"/>
      <c r="FK117" s="77"/>
      <c r="FL117" s="77"/>
      <c r="FM117" s="77"/>
      <c r="FN117" s="77"/>
      <c r="FO117" s="77"/>
      <c r="FP117" s="77"/>
      <c r="FQ117" s="77"/>
      <c r="FR117" s="24"/>
      <c r="FS117" s="24"/>
      <c r="FT117" s="24"/>
      <c r="FU117" s="77"/>
      <c r="FV117" s="77"/>
      <c r="FW117" s="77"/>
      <c r="FX117" s="77"/>
      <c r="FY117" s="77"/>
      <c r="FZ117" s="77"/>
      <c r="GA117" s="77"/>
      <c r="GB117" s="77"/>
      <c r="GC117" s="77"/>
      <c r="GD117" s="77"/>
      <c r="GE117" s="77"/>
      <c r="GF117" s="77"/>
      <c r="GG117" s="77"/>
      <c r="GH117" s="77"/>
      <c r="GI117" s="77"/>
      <c r="GJ117" s="77"/>
      <c r="GK117" s="77"/>
      <c r="GL117" s="77"/>
      <c r="GM117" s="77"/>
      <c r="GN117" s="24"/>
      <c r="GO117" s="24">
        <v>4.3499999999999995E-4</v>
      </c>
      <c r="GP117" s="10">
        <f t="shared" si="304"/>
        <v>-1.3049999999999997E-3</v>
      </c>
      <c r="GQ117" s="10">
        <f t="shared" si="305"/>
        <v>4.3499999999999995E-4</v>
      </c>
      <c r="GR117" s="10">
        <f t="shared" si="306"/>
        <v>-4.3499999999999995E-4</v>
      </c>
      <c r="GS117" s="10">
        <f t="shared" si="307"/>
        <v>4.3499999999999995E-4</v>
      </c>
      <c r="GT117" s="10">
        <f t="shared" si="308"/>
        <v>-1.3049999999999997E-3</v>
      </c>
      <c r="GU117" s="10">
        <f t="shared" si="309"/>
        <v>4.3499999999999995E-4</v>
      </c>
      <c r="GV117" s="10">
        <f t="shared" si="310"/>
        <v>-4.3499999999999995E-4</v>
      </c>
      <c r="GW117" s="10">
        <f t="shared" si="311"/>
        <v>4.3499999999999995E-4</v>
      </c>
      <c r="GX117" s="10">
        <f t="shared" si="312"/>
        <v>1.3049999999999997E-3</v>
      </c>
      <c r="GY117" s="10">
        <f t="shared" si="313"/>
        <v>-4.3499999999999995E-4</v>
      </c>
      <c r="GZ117" s="10">
        <f t="shared" si="314"/>
        <v>4.3499999999999995E-4</v>
      </c>
      <c r="HA117" s="10">
        <f t="shared" si="315"/>
        <v>-4.3499999999999995E-4</v>
      </c>
      <c r="HB117" s="10">
        <f t="shared" si="316"/>
        <v>-4.3499999999999995E-4</v>
      </c>
      <c r="HC117" s="10">
        <f t="shared" si="317"/>
        <v>-4.3499999999999995E-4</v>
      </c>
      <c r="HD117" s="10">
        <f t="shared" si="318"/>
        <v>0</v>
      </c>
      <c r="HE117" s="10">
        <f t="shared" si="319"/>
        <v>0</v>
      </c>
      <c r="HF117" s="10">
        <f t="shared" si="320"/>
        <v>4.3499999999999995E-4</v>
      </c>
      <c r="HG117" s="10">
        <f t="shared" si="321"/>
        <v>4.3499999999999995E-4</v>
      </c>
      <c r="HH117" s="10">
        <f t="shared" si="322"/>
        <v>8.699999999999999E-4</v>
      </c>
      <c r="HI117" s="19">
        <f t="shared" si="323"/>
        <v>0</v>
      </c>
      <c r="HJ117" s="115"/>
      <c r="HK117" s="115"/>
      <c r="HL117" s="115"/>
      <c r="HM117" s="115"/>
      <c r="HN117" s="115"/>
      <c r="HO117" s="115"/>
      <c r="HP117" s="115"/>
      <c r="HQ117" s="115"/>
      <c r="HR117" s="115"/>
      <c r="HS117" s="115"/>
      <c r="HT117" s="115"/>
      <c r="HU117" s="115"/>
      <c r="HV117" s="115"/>
      <c r="HW117" s="115"/>
      <c r="HX117" s="115"/>
      <c r="HY117" s="115"/>
      <c r="HZ117" s="115"/>
      <c r="IA117" s="115"/>
      <c r="IB117" s="115"/>
      <c r="IC117" s="22"/>
      <c r="ID117" s="22"/>
      <c r="IE117" s="24">
        <f t="shared" si="242"/>
        <v>7.6476322666790899E-11</v>
      </c>
      <c r="IF117" s="24">
        <f t="shared" si="243"/>
        <v>0</v>
      </c>
    </row>
    <row r="118" spans="1:240" x14ac:dyDescent="0.25">
      <c r="A118" s="163">
        <v>116</v>
      </c>
      <c r="B118" s="49"/>
      <c r="C118" s="49" t="s">
        <v>185</v>
      </c>
      <c r="D118" s="49" t="s">
        <v>185</v>
      </c>
      <c r="E118" s="82">
        <v>221</v>
      </c>
      <c r="F118" s="50" t="s">
        <v>136</v>
      </c>
      <c r="G118" s="17">
        <v>18</v>
      </c>
      <c r="H118" s="12">
        <v>23</v>
      </c>
      <c r="I118" s="11">
        <v>27</v>
      </c>
      <c r="J118" s="12">
        <v>41</v>
      </c>
      <c r="K118" s="12">
        <v>55</v>
      </c>
      <c r="L118" s="12">
        <v>77</v>
      </c>
      <c r="M118" s="12">
        <v>98</v>
      </c>
      <c r="N118" s="12">
        <v>153</v>
      </c>
      <c r="O118" s="12">
        <v>189</v>
      </c>
      <c r="P118" s="11">
        <v>245</v>
      </c>
      <c r="Q118" s="11">
        <v>313</v>
      </c>
      <c r="R118" s="12">
        <v>383</v>
      </c>
      <c r="S118" s="11">
        <v>573</v>
      </c>
      <c r="T118" s="12">
        <v>656</v>
      </c>
      <c r="U118" s="12">
        <v>687</v>
      </c>
      <c r="V118" s="97">
        <v>638</v>
      </c>
      <c r="W118" s="97">
        <v>629</v>
      </c>
      <c r="X118" s="97">
        <v>618</v>
      </c>
      <c r="Y118" s="97">
        <v>581</v>
      </c>
      <c r="Z118" s="98">
        <v>578</v>
      </c>
      <c r="AA118" s="63"/>
      <c r="AB118" s="72">
        <f t="shared" si="245"/>
        <v>5</v>
      </c>
      <c r="AC118" s="11">
        <f t="shared" si="246"/>
        <v>4</v>
      </c>
      <c r="AD118" s="11">
        <f t="shared" si="247"/>
        <v>14</v>
      </c>
      <c r="AE118" s="11">
        <f t="shared" si="248"/>
        <v>14</v>
      </c>
      <c r="AF118" s="11">
        <f t="shared" si="249"/>
        <v>22</v>
      </c>
      <c r="AG118" s="11">
        <f t="shared" si="250"/>
        <v>21</v>
      </c>
      <c r="AH118" s="11">
        <f t="shared" si="251"/>
        <v>55</v>
      </c>
      <c r="AI118" s="11">
        <f t="shared" si="252"/>
        <v>36</v>
      </c>
      <c r="AJ118" s="11">
        <f t="shared" si="253"/>
        <v>56</v>
      </c>
      <c r="AK118" s="11">
        <f t="shared" si="254"/>
        <v>68</v>
      </c>
      <c r="AL118" s="11">
        <f t="shared" si="255"/>
        <v>70</v>
      </c>
      <c r="AM118" s="11">
        <f t="shared" si="256"/>
        <v>190</v>
      </c>
      <c r="AN118" s="11">
        <f t="shared" si="257"/>
        <v>83</v>
      </c>
      <c r="AO118" s="11">
        <f t="shared" si="258"/>
        <v>31</v>
      </c>
      <c r="AP118" s="11">
        <f t="shared" si="259"/>
        <v>-49</v>
      </c>
      <c r="AQ118" s="11">
        <f t="shared" si="260"/>
        <v>-9</v>
      </c>
      <c r="AR118" s="11">
        <f t="shared" si="261"/>
        <v>-11</v>
      </c>
      <c r="AS118" s="11">
        <f t="shared" si="262"/>
        <v>-37</v>
      </c>
      <c r="AT118" s="11">
        <f t="shared" si="263"/>
        <v>-3</v>
      </c>
      <c r="AU118" s="78">
        <f t="shared" si="264"/>
        <v>560</v>
      </c>
      <c r="AV118" s="65"/>
      <c r="AW118" s="17">
        <v>0</v>
      </c>
      <c r="AX118" s="12">
        <v>1</v>
      </c>
      <c r="AY118" s="12">
        <v>3</v>
      </c>
      <c r="AZ118" s="12">
        <v>2</v>
      </c>
      <c r="BA118" s="12">
        <v>2</v>
      </c>
      <c r="BB118" s="12">
        <v>5</v>
      </c>
      <c r="BC118" s="12">
        <v>0</v>
      </c>
      <c r="BD118" s="12">
        <v>6</v>
      </c>
      <c r="BE118" s="12">
        <v>8</v>
      </c>
      <c r="BF118" s="11">
        <v>8</v>
      </c>
      <c r="BG118" s="11">
        <v>25</v>
      </c>
      <c r="BH118" s="11">
        <v>13</v>
      </c>
      <c r="BI118" s="11">
        <v>12</v>
      </c>
      <c r="BJ118" s="11">
        <v>27</v>
      </c>
      <c r="BK118" s="11">
        <v>29</v>
      </c>
      <c r="BL118" s="11">
        <v>19</v>
      </c>
      <c r="BM118" s="11">
        <v>45</v>
      </c>
      <c r="BN118" s="11">
        <v>53</v>
      </c>
      <c r="BO118" s="8">
        <v>49</v>
      </c>
      <c r="BP118" s="27">
        <f t="shared" si="265"/>
        <v>307</v>
      </c>
      <c r="BQ118" s="27"/>
      <c r="BR118" s="5">
        <f t="shared" si="266"/>
        <v>5</v>
      </c>
      <c r="BS118" s="5">
        <f t="shared" si="267"/>
        <v>5</v>
      </c>
      <c r="BT118" s="5">
        <f t="shared" si="268"/>
        <v>17</v>
      </c>
      <c r="BU118" s="5">
        <f t="shared" si="269"/>
        <v>16</v>
      </c>
      <c r="BV118" s="5">
        <f t="shared" si="270"/>
        <v>24</v>
      </c>
      <c r="BW118" s="5">
        <f t="shared" si="271"/>
        <v>26</v>
      </c>
      <c r="BX118" s="5">
        <f t="shared" si="272"/>
        <v>55</v>
      </c>
      <c r="BY118" s="5">
        <f t="shared" si="273"/>
        <v>42</v>
      </c>
      <c r="BZ118" s="5">
        <f t="shared" si="274"/>
        <v>64</v>
      </c>
      <c r="CA118" s="5">
        <f t="shared" si="275"/>
        <v>76</v>
      </c>
      <c r="CB118" s="5">
        <f t="shared" si="276"/>
        <v>95</v>
      </c>
      <c r="CC118" s="5">
        <f t="shared" si="277"/>
        <v>203</v>
      </c>
      <c r="CD118" s="5">
        <f t="shared" si="278"/>
        <v>95</v>
      </c>
      <c r="CE118" s="5">
        <f t="shared" si="279"/>
        <v>58</v>
      </c>
      <c r="CF118" s="5">
        <f t="shared" si="280"/>
        <v>-20</v>
      </c>
      <c r="CG118" s="5">
        <f t="shared" si="281"/>
        <v>10</v>
      </c>
      <c r="CH118" s="5">
        <f t="shared" si="282"/>
        <v>34</v>
      </c>
      <c r="CI118" s="5">
        <f t="shared" si="283"/>
        <v>16</v>
      </c>
      <c r="CJ118" s="5">
        <f t="shared" si="284"/>
        <v>46</v>
      </c>
      <c r="CK118" s="19">
        <f t="shared" si="285"/>
        <v>867</v>
      </c>
      <c r="CL118" s="19"/>
      <c r="CM118" s="5"/>
      <c r="CN118" s="5">
        <f t="shared" si="286"/>
        <v>0</v>
      </c>
      <c r="CO118" s="5">
        <f t="shared" si="287"/>
        <v>12</v>
      </c>
      <c r="CP118" s="5">
        <f t="shared" si="288"/>
        <v>-1</v>
      </c>
      <c r="CQ118" s="5">
        <f t="shared" si="289"/>
        <v>8</v>
      </c>
      <c r="CR118" s="5">
        <f t="shared" si="290"/>
        <v>2</v>
      </c>
      <c r="CS118" s="5">
        <f t="shared" si="291"/>
        <v>29</v>
      </c>
      <c r="CT118" s="5">
        <f t="shared" si="292"/>
        <v>-13</v>
      </c>
      <c r="CU118" s="5">
        <f t="shared" si="293"/>
        <v>22</v>
      </c>
      <c r="CV118" s="5">
        <f t="shared" si="294"/>
        <v>12</v>
      </c>
      <c r="CW118" s="5">
        <f t="shared" si="295"/>
        <v>19</v>
      </c>
      <c r="CX118" s="5">
        <f t="shared" si="296"/>
        <v>108</v>
      </c>
      <c r="CY118" s="5">
        <f t="shared" si="297"/>
        <v>-108</v>
      </c>
      <c r="CZ118" s="5">
        <f t="shared" si="298"/>
        <v>-37</v>
      </c>
      <c r="DA118" s="5">
        <f t="shared" si="299"/>
        <v>-78</v>
      </c>
      <c r="DB118" s="5">
        <f t="shared" si="300"/>
        <v>30</v>
      </c>
      <c r="DC118" s="5">
        <f t="shared" si="301"/>
        <v>24</v>
      </c>
      <c r="DD118" s="5">
        <f t="shared" si="302"/>
        <v>-18</v>
      </c>
      <c r="DE118" s="5">
        <f t="shared" si="303"/>
        <v>30</v>
      </c>
      <c r="DF118" s="19"/>
      <c r="DG118" s="19"/>
      <c r="DH118" s="19"/>
      <c r="DI118" s="77"/>
      <c r="DJ118" s="121">
        <v>0</v>
      </c>
      <c r="DK118" s="121">
        <v>2.4</v>
      </c>
      <c r="DL118" s="121">
        <v>-5.8823529411764705E-2</v>
      </c>
      <c r="DM118" s="121">
        <v>0.5</v>
      </c>
      <c r="DN118" s="121">
        <v>8.3333333333333329E-2</v>
      </c>
      <c r="DO118" s="121">
        <v>1.1153846153846154</v>
      </c>
      <c r="DP118" s="121">
        <v>-0.23636363636363636</v>
      </c>
      <c r="DQ118" s="121">
        <v>0.52380952380952384</v>
      </c>
      <c r="DR118" s="121">
        <v>0.1875</v>
      </c>
      <c r="DS118" s="121">
        <v>0.25</v>
      </c>
      <c r="DT118" s="121">
        <v>1.1368421052631579</v>
      </c>
      <c r="DU118" s="121">
        <v>-0.53201970443349755</v>
      </c>
      <c r="DV118" s="121">
        <v>-0.38947368421052631</v>
      </c>
      <c r="DW118" s="121">
        <v>-1.3448275862068966</v>
      </c>
      <c r="DX118" s="121">
        <v>-1.5</v>
      </c>
      <c r="DY118" s="121">
        <v>2.4</v>
      </c>
      <c r="DZ118" s="121">
        <v>-0.52941176470588236</v>
      </c>
      <c r="EA118" s="121"/>
      <c r="EB118" s="24"/>
      <c r="EC118" s="65"/>
      <c r="ED118" s="77"/>
      <c r="EE118" s="77"/>
      <c r="EF118" s="77"/>
      <c r="EG118" s="77"/>
      <c r="EH118" s="77"/>
      <c r="EI118" s="77"/>
      <c r="EJ118" s="77"/>
      <c r="EK118" s="77"/>
      <c r="EL118" s="77"/>
      <c r="EM118" s="77"/>
      <c r="EN118" s="77"/>
      <c r="EO118" s="77"/>
      <c r="EP118" s="77"/>
      <c r="EQ118" s="77"/>
      <c r="ER118" s="77"/>
      <c r="ES118" s="77"/>
      <c r="ET118" s="77"/>
      <c r="EU118" s="77"/>
      <c r="EV118" s="77"/>
      <c r="EW118" s="24"/>
      <c r="EX118" s="27"/>
      <c r="EY118" s="77"/>
      <c r="EZ118" s="77"/>
      <c r="FA118" s="77"/>
      <c r="FB118" s="77"/>
      <c r="FC118" s="77"/>
      <c r="FD118" s="77"/>
      <c r="FE118" s="77"/>
      <c r="FF118" s="77"/>
      <c r="FG118" s="77"/>
      <c r="FH118" s="77"/>
      <c r="FI118" s="77"/>
      <c r="FJ118" s="77"/>
      <c r="FK118" s="77"/>
      <c r="FL118" s="77"/>
      <c r="FM118" s="77"/>
      <c r="FN118" s="77"/>
      <c r="FO118" s="77"/>
      <c r="FP118" s="77"/>
      <c r="FQ118" s="77"/>
      <c r="FR118" s="24"/>
      <c r="FS118" s="24"/>
      <c r="FT118" s="24"/>
      <c r="FU118" s="77"/>
      <c r="FV118" s="77"/>
      <c r="FW118" s="77"/>
      <c r="FX118" s="77"/>
      <c r="FY118" s="77"/>
      <c r="FZ118" s="77"/>
      <c r="GA118" s="77"/>
      <c r="GB118" s="77"/>
      <c r="GC118" s="77"/>
      <c r="GD118" s="77"/>
      <c r="GE118" s="77"/>
      <c r="GF118" s="77"/>
      <c r="GG118" s="77"/>
      <c r="GH118" s="77"/>
      <c r="GI118" s="77"/>
      <c r="GJ118" s="77"/>
      <c r="GK118" s="77"/>
      <c r="GL118" s="77"/>
      <c r="GM118" s="77"/>
      <c r="GN118" s="24"/>
      <c r="GO118" s="24">
        <v>3.8280000000000002E-2</v>
      </c>
      <c r="GP118" s="10">
        <f t="shared" si="304"/>
        <v>0.19140000000000001</v>
      </c>
      <c r="GQ118" s="10">
        <f t="shared" si="305"/>
        <v>0.19140000000000001</v>
      </c>
      <c r="GR118" s="10">
        <f t="shared" si="306"/>
        <v>0.65076000000000001</v>
      </c>
      <c r="GS118" s="10">
        <f t="shared" si="307"/>
        <v>0.61248000000000002</v>
      </c>
      <c r="GT118" s="10">
        <f t="shared" si="308"/>
        <v>0.91871999999999998</v>
      </c>
      <c r="GU118" s="10">
        <f t="shared" si="309"/>
        <v>0.99528000000000005</v>
      </c>
      <c r="GV118" s="10">
        <f t="shared" si="310"/>
        <v>2.1053999999999999</v>
      </c>
      <c r="GW118" s="10">
        <f t="shared" si="311"/>
        <v>1.6077600000000001</v>
      </c>
      <c r="GX118" s="10">
        <f t="shared" si="312"/>
        <v>2.4499200000000001</v>
      </c>
      <c r="GY118" s="10">
        <f t="shared" si="313"/>
        <v>2.9092800000000003</v>
      </c>
      <c r="GZ118" s="10">
        <f t="shared" si="314"/>
        <v>3.6366000000000001</v>
      </c>
      <c r="HA118" s="10">
        <f t="shared" si="315"/>
        <v>7.7708400000000006</v>
      </c>
      <c r="HB118" s="10">
        <f t="shared" si="316"/>
        <v>3.6366000000000001</v>
      </c>
      <c r="HC118" s="10">
        <f t="shared" si="317"/>
        <v>2.22024</v>
      </c>
      <c r="HD118" s="10">
        <f t="shared" si="318"/>
        <v>-0.76560000000000006</v>
      </c>
      <c r="HE118" s="10">
        <f t="shared" si="319"/>
        <v>0.38280000000000003</v>
      </c>
      <c r="HF118" s="10">
        <f t="shared" si="320"/>
        <v>1.30152</v>
      </c>
      <c r="HG118" s="10">
        <f t="shared" si="321"/>
        <v>0.61248000000000002</v>
      </c>
      <c r="HH118" s="10">
        <f t="shared" si="322"/>
        <v>1.76088</v>
      </c>
      <c r="HI118" s="19">
        <f t="shared" si="323"/>
        <v>33.188760000000002</v>
      </c>
      <c r="HJ118" s="115"/>
      <c r="HK118" s="115"/>
      <c r="HL118" s="115"/>
      <c r="HM118" s="115"/>
      <c r="HN118" s="115"/>
      <c r="HO118" s="115"/>
      <c r="HP118" s="115"/>
      <c r="HQ118" s="115"/>
      <c r="HR118" s="115"/>
      <c r="HS118" s="115"/>
      <c r="HT118" s="115"/>
      <c r="HU118" s="115"/>
      <c r="HV118" s="115"/>
      <c r="HW118" s="115"/>
      <c r="HX118" s="115"/>
      <c r="HY118" s="115"/>
      <c r="HZ118" s="115"/>
      <c r="IA118" s="115"/>
      <c r="IB118" s="115"/>
      <c r="IC118" s="22">
        <f t="shared" ref="IC118:IC149" si="324">HI118/CK118</f>
        <v>3.8280000000000002E-2</v>
      </c>
      <c r="ID118" s="22"/>
      <c r="IE118" s="24">
        <f t="shared" si="242"/>
        <v>1.5478807707758479E-7</v>
      </c>
      <c r="IF118" s="24">
        <f t="shared" si="243"/>
        <v>2.9174187570927395E-6</v>
      </c>
    </row>
    <row r="119" spans="1:240" x14ac:dyDescent="0.25">
      <c r="A119" s="163">
        <v>117</v>
      </c>
      <c r="B119" s="49"/>
      <c r="C119" s="43" t="s">
        <v>283</v>
      </c>
      <c r="D119" s="49" t="s">
        <v>183</v>
      </c>
      <c r="E119" s="82">
        <v>151</v>
      </c>
      <c r="F119" s="52" t="s">
        <v>119</v>
      </c>
      <c r="G119" s="17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1">
        <v>304</v>
      </c>
      <c r="U119" s="11">
        <v>330</v>
      </c>
      <c r="V119" s="98">
        <v>329</v>
      </c>
      <c r="W119" s="98">
        <v>316</v>
      </c>
      <c r="X119" s="98">
        <v>321</v>
      </c>
      <c r="Y119" s="98">
        <v>329</v>
      </c>
      <c r="Z119" s="98">
        <v>358</v>
      </c>
      <c r="AA119" s="65"/>
      <c r="AB119" s="70">
        <f t="shared" si="245"/>
        <v>0</v>
      </c>
      <c r="AC119" s="12">
        <f t="shared" si="246"/>
        <v>0</v>
      </c>
      <c r="AD119" s="12">
        <f t="shared" si="247"/>
        <v>0</v>
      </c>
      <c r="AE119" s="12">
        <f t="shared" si="248"/>
        <v>0</v>
      </c>
      <c r="AF119" s="12">
        <f t="shared" si="249"/>
        <v>0</v>
      </c>
      <c r="AG119" s="12">
        <f t="shared" si="250"/>
        <v>0</v>
      </c>
      <c r="AH119" s="12">
        <f t="shared" si="251"/>
        <v>0</v>
      </c>
      <c r="AI119" s="12">
        <f t="shared" si="252"/>
        <v>0</v>
      </c>
      <c r="AJ119" s="12">
        <f t="shared" si="253"/>
        <v>0</v>
      </c>
      <c r="AK119" s="12">
        <f t="shared" si="254"/>
        <v>0</v>
      </c>
      <c r="AL119" s="12">
        <f t="shared" si="255"/>
        <v>0</v>
      </c>
      <c r="AM119" s="12">
        <f t="shared" si="256"/>
        <v>0</v>
      </c>
      <c r="AN119" s="12">
        <f t="shared" si="257"/>
        <v>304</v>
      </c>
      <c r="AO119" s="12">
        <f t="shared" si="258"/>
        <v>26</v>
      </c>
      <c r="AP119" s="12">
        <f t="shared" si="259"/>
        <v>-1</v>
      </c>
      <c r="AQ119" s="12">
        <f t="shared" si="260"/>
        <v>-13</v>
      </c>
      <c r="AR119" s="12">
        <f t="shared" si="261"/>
        <v>5</v>
      </c>
      <c r="AS119" s="12">
        <f t="shared" si="262"/>
        <v>8</v>
      </c>
      <c r="AT119" s="12">
        <f t="shared" si="263"/>
        <v>29</v>
      </c>
      <c r="AU119" s="79">
        <f t="shared" si="264"/>
        <v>358</v>
      </c>
      <c r="AV119" s="63"/>
      <c r="AW119" s="17">
        <v>0</v>
      </c>
      <c r="AX119" s="12">
        <v>0</v>
      </c>
      <c r="AY119" s="12">
        <v>0</v>
      </c>
      <c r="AZ119" s="12">
        <v>0</v>
      </c>
      <c r="BA119" s="12">
        <v>0</v>
      </c>
      <c r="BB119" s="12">
        <v>0</v>
      </c>
      <c r="BC119" s="12">
        <v>0</v>
      </c>
      <c r="BD119" s="12">
        <v>0</v>
      </c>
      <c r="BE119" s="12">
        <v>0</v>
      </c>
      <c r="BF119" s="12">
        <v>0</v>
      </c>
      <c r="BG119" s="12">
        <v>0</v>
      </c>
      <c r="BH119" s="12">
        <v>5</v>
      </c>
      <c r="BI119" s="12">
        <v>6</v>
      </c>
      <c r="BJ119" s="12">
        <v>13</v>
      </c>
      <c r="BK119" s="12">
        <v>38</v>
      </c>
      <c r="BL119" s="12">
        <v>31</v>
      </c>
      <c r="BM119" s="12">
        <v>35</v>
      </c>
      <c r="BN119" s="12">
        <v>25</v>
      </c>
      <c r="BO119" s="23">
        <v>30</v>
      </c>
      <c r="BP119" s="19">
        <f t="shared" si="265"/>
        <v>183</v>
      </c>
      <c r="BQ119" s="27"/>
      <c r="BR119" s="5">
        <f t="shared" si="266"/>
        <v>0</v>
      </c>
      <c r="BS119" s="5">
        <f t="shared" si="267"/>
        <v>0</v>
      </c>
      <c r="BT119" s="5">
        <f t="shared" si="268"/>
        <v>0</v>
      </c>
      <c r="BU119" s="5">
        <f t="shared" si="269"/>
        <v>0</v>
      </c>
      <c r="BV119" s="5">
        <f t="shared" si="270"/>
        <v>0</v>
      </c>
      <c r="BW119" s="5">
        <f t="shared" si="271"/>
        <v>0</v>
      </c>
      <c r="BX119" s="5">
        <f t="shared" si="272"/>
        <v>0</v>
      </c>
      <c r="BY119" s="5">
        <f t="shared" si="273"/>
        <v>0</v>
      </c>
      <c r="BZ119" s="5">
        <f t="shared" si="274"/>
        <v>0</v>
      </c>
      <c r="CA119" s="5">
        <f t="shared" si="275"/>
        <v>0</v>
      </c>
      <c r="CB119" s="5">
        <f t="shared" si="276"/>
        <v>0</v>
      </c>
      <c r="CC119" s="5">
        <f t="shared" si="277"/>
        <v>5</v>
      </c>
      <c r="CD119" s="5">
        <f t="shared" si="278"/>
        <v>310</v>
      </c>
      <c r="CE119" s="5">
        <f t="shared" si="279"/>
        <v>39</v>
      </c>
      <c r="CF119" s="5">
        <f t="shared" si="280"/>
        <v>37</v>
      </c>
      <c r="CG119" s="5">
        <f t="shared" si="281"/>
        <v>18</v>
      </c>
      <c r="CH119" s="5">
        <f t="shared" si="282"/>
        <v>40</v>
      </c>
      <c r="CI119" s="5">
        <f t="shared" si="283"/>
        <v>33</v>
      </c>
      <c r="CJ119" s="5">
        <f t="shared" si="284"/>
        <v>59</v>
      </c>
      <c r="CK119" s="19">
        <f t="shared" si="285"/>
        <v>541</v>
      </c>
      <c r="CL119" s="19"/>
      <c r="CM119" s="5"/>
      <c r="CN119" s="5">
        <f t="shared" si="286"/>
        <v>0</v>
      </c>
      <c r="CO119" s="5">
        <f t="shared" si="287"/>
        <v>0</v>
      </c>
      <c r="CP119" s="5">
        <f t="shared" si="288"/>
        <v>0</v>
      </c>
      <c r="CQ119" s="5">
        <f t="shared" si="289"/>
        <v>0</v>
      </c>
      <c r="CR119" s="5">
        <f t="shared" si="290"/>
        <v>0</v>
      </c>
      <c r="CS119" s="5">
        <f t="shared" si="291"/>
        <v>0</v>
      </c>
      <c r="CT119" s="5">
        <f t="shared" si="292"/>
        <v>0</v>
      </c>
      <c r="CU119" s="5">
        <f t="shared" si="293"/>
        <v>0</v>
      </c>
      <c r="CV119" s="5">
        <f t="shared" si="294"/>
        <v>0</v>
      </c>
      <c r="CW119" s="5">
        <f t="shared" si="295"/>
        <v>0</v>
      </c>
      <c r="CX119" s="5">
        <f t="shared" si="296"/>
        <v>5</v>
      </c>
      <c r="CY119" s="5">
        <f t="shared" si="297"/>
        <v>305</v>
      </c>
      <c r="CZ119" s="5">
        <f t="shared" si="298"/>
        <v>-271</v>
      </c>
      <c r="DA119" s="5">
        <f t="shared" si="299"/>
        <v>-2</v>
      </c>
      <c r="DB119" s="5">
        <f t="shared" si="300"/>
        <v>-19</v>
      </c>
      <c r="DC119" s="5">
        <f t="shared" si="301"/>
        <v>22</v>
      </c>
      <c r="DD119" s="5">
        <f t="shared" si="302"/>
        <v>-7</v>
      </c>
      <c r="DE119" s="5">
        <f t="shared" si="303"/>
        <v>26</v>
      </c>
      <c r="DF119" s="19"/>
      <c r="DG119" s="19"/>
      <c r="DH119" s="19"/>
      <c r="DI119" s="77"/>
      <c r="DJ119" s="121" t="e">
        <v>#DIV/0!</v>
      </c>
      <c r="DK119" s="121" t="e">
        <v>#DIV/0!</v>
      </c>
      <c r="DL119" s="121" t="e">
        <v>#DIV/0!</v>
      </c>
      <c r="DM119" s="121" t="e">
        <v>#DIV/0!</v>
      </c>
      <c r="DN119" s="121" t="e">
        <v>#DIV/0!</v>
      </c>
      <c r="DO119" s="121" t="e">
        <v>#DIV/0!</v>
      </c>
      <c r="DP119" s="121" t="e">
        <v>#DIV/0!</v>
      </c>
      <c r="DQ119" s="121" t="e">
        <v>#DIV/0!</v>
      </c>
      <c r="DR119" s="121" t="e">
        <v>#DIV/0!</v>
      </c>
      <c r="DS119" s="121" t="e">
        <v>#DIV/0!</v>
      </c>
      <c r="DT119" s="121" t="e">
        <v>#DIV/0!</v>
      </c>
      <c r="DU119" s="121">
        <v>61</v>
      </c>
      <c r="DV119" s="121">
        <v>-0.87419354838709673</v>
      </c>
      <c r="DW119" s="121">
        <v>-5.128205128205128E-2</v>
      </c>
      <c r="DX119" s="121">
        <v>-0.51351351351351349</v>
      </c>
      <c r="DY119" s="121">
        <v>1.2222222222222223</v>
      </c>
      <c r="DZ119" s="121">
        <v>-0.17499999999999999</v>
      </c>
      <c r="EA119" s="121"/>
      <c r="EB119" s="24"/>
      <c r="EC119" s="65"/>
      <c r="ED119" s="77"/>
      <c r="EE119" s="77"/>
      <c r="EF119" s="77"/>
      <c r="EG119" s="77"/>
      <c r="EH119" s="77"/>
      <c r="EI119" s="77"/>
      <c r="EJ119" s="77"/>
      <c r="EK119" s="77"/>
      <c r="EL119" s="77"/>
      <c r="EM119" s="77"/>
      <c r="EN119" s="77"/>
      <c r="EO119" s="77"/>
      <c r="EP119" s="77"/>
      <c r="EQ119" s="77"/>
      <c r="ER119" s="77"/>
      <c r="ES119" s="77"/>
      <c r="ET119" s="77"/>
      <c r="EU119" s="77"/>
      <c r="EV119" s="77"/>
      <c r="EW119" s="24"/>
      <c r="EX119" s="27"/>
      <c r="EY119" s="77"/>
      <c r="EZ119" s="77"/>
      <c r="FA119" s="77"/>
      <c r="FB119" s="77"/>
      <c r="FC119" s="77"/>
      <c r="FD119" s="77"/>
      <c r="FE119" s="77"/>
      <c r="FF119" s="77"/>
      <c r="FG119" s="77"/>
      <c r="FH119" s="77"/>
      <c r="FI119" s="77"/>
      <c r="FJ119" s="77"/>
      <c r="FK119" s="77"/>
      <c r="FL119" s="77"/>
      <c r="FM119" s="77"/>
      <c r="FN119" s="77"/>
      <c r="FO119" s="77"/>
      <c r="FP119" s="77"/>
      <c r="FQ119" s="77"/>
      <c r="FR119" s="24"/>
      <c r="FS119" s="24"/>
      <c r="FT119" s="24"/>
      <c r="FU119" s="77"/>
      <c r="FV119" s="77"/>
      <c r="FW119" s="77"/>
      <c r="FX119" s="77"/>
      <c r="FY119" s="77"/>
      <c r="FZ119" s="77"/>
      <c r="GA119" s="77"/>
      <c r="GB119" s="77"/>
      <c r="GC119" s="77"/>
      <c r="GD119" s="77"/>
      <c r="GE119" s="77"/>
      <c r="GF119" s="77"/>
      <c r="GG119" s="77"/>
      <c r="GH119" s="77"/>
      <c r="GI119" s="77"/>
      <c r="GJ119" s="77"/>
      <c r="GK119" s="77"/>
      <c r="GL119" s="77"/>
      <c r="GM119" s="77"/>
      <c r="GN119" s="24"/>
      <c r="GO119" s="24"/>
      <c r="GP119" s="10">
        <f t="shared" si="304"/>
        <v>0</v>
      </c>
      <c r="GQ119" s="10">
        <f t="shared" si="305"/>
        <v>0</v>
      </c>
      <c r="GR119" s="10">
        <f t="shared" si="306"/>
        <v>0</v>
      </c>
      <c r="GS119" s="10">
        <f t="shared" si="307"/>
        <v>0</v>
      </c>
      <c r="GT119" s="10">
        <f t="shared" si="308"/>
        <v>0</v>
      </c>
      <c r="GU119" s="10">
        <f t="shared" si="309"/>
        <v>0</v>
      </c>
      <c r="GV119" s="10">
        <f t="shared" si="310"/>
        <v>0</v>
      </c>
      <c r="GW119" s="10">
        <f t="shared" si="311"/>
        <v>0</v>
      </c>
      <c r="GX119" s="10">
        <f t="shared" si="312"/>
        <v>0</v>
      </c>
      <c r="GY119" s="10">
        <f t="shared" si="313"/>
        <v>0</v>
      </c>
      <c r="GZ119" s="10">
        <f t="shared" si="314"/>
        <v>0</v>
      </c>
      <c r="HA119" s="10">
        <f t="shared" si="315"/>
        <v>0</v>
      </c>
      <c r="HB119" s="10">
        <f t="shared" si="316"/>
        <v>0</v>
      </c>
      <c r="HC119" s="10">
        <f t="shared" si="317"/>
        <v>0</v>
      </c>
      <c r="HD119" s="10">
        <f t="shared" si="318"/>
        <v>0</v>
      </c>
      <c r="HE119" s="10">
        <f t="shared" si="319"/>
        <v>0</v>
      </c>
      <c r="HF119" s="10">
        <f t="shared" si="320"/>
        <v>0</v>
      </c>
      <c r="HG119" s="10">
        <f t="shared" si="321"/>
        <v>0</v>
      </c>
      <c r="HH119" s="10">
        <f t="shared" si="322"/>
        <v>0</v>
      </c>
      <c r="HI119" s="19">
        <f t="shared" si="323"/>
        <v>0</v>
      </c>
      <c r="HJ119" s="115"/>
      <c r="HK119" s="115"/>
      <c r="HL119" s="115"/>
      <c r="HM119" s="115"/>
      <c r="HN119" s="115"/>
      <c r="HO119" s="115"/>
      <c r="HP119" s="115"/>
      <c r="HQ119" s="115"/>
      <c r="HR119" s="115"/>
      <c r="HS119" s="115"/>
      <c r="HT119" s="115"/>
      <c r="HU119" s="115"/>
      <c r="HV119" s="115"/>
      <c r="HW119" s="115"/>
      <c r="HX119" s="115"/>
      <c r="HY119" s="115"/>
      <c r="HZ119" s="115"/>
      <c r="IA119" s="115"/>
      <c r="IB119" s="115"/>
      <c r="IC119" s="22">
        <f t="shared" si="324"/>
        <v>0</v>
      </c>
      <c r="ID119" s="22"/>
      <c r="IE119" s="24">
        <f t="shared" si="242"/>
        <v>0</v>
      </c>
      <c r="IF119" s="24">
        <f t="shared" si="243"/>
        <v>0</v>
      </c>
    </row>
    <row r="120" spans="1:240" x14ac:dyDescent="0.25">
      <c r="A120" s="163">
        <v>118</v>
      </c>
      <c r="B120" s="49"/>
      <c r="C120" s="49" t="s">
        <v>282</v>
      </c>
      <c r="D120" s="49" t="s">
        <v>186</v>
      </c>
      <c r="E120" s="82">
        <v>340</v>
      </c>
      <c r="F120" s="52" t="s">
        <v>113</v>
      </c>
      <c r="G120" s="17">
        <v>24</v>
      </c>
      <c r="H120" s="12">
        <v>27</v>
      </c>
      <c r="I120" s="12">
        <v>24</v>
      </c>
      <c r="J120" s="12">
        <v>29</v>
      </c>
      <c r="K120" s="12">
        <v>28</v>
      </c>
      <c r="L120" s="12">
        <v>18</v>
      </c>
      <c r="M120" s="12">
        <v>22</v>
      </c>
      <c r="N120" s="12">
        <v>23</v>
      </c>
      <c r="O120" s="12">
        <v>23</v>
      </c>
      <c r="P120" s="11">
        <v>34</v>
      </c>
      <c r="Q120" s="12">
        <v>33</v>
      </c>
      <c r="R120" s="12">
        <v>39</v>
      </c>
      <c r="S120" s="12">
        <v>49</v>
      </c>
      <c r="T120" s="11">
        <v>47</v>
      </c>
      <c r="U120" s="11">
        <v>48</v>
      </c>
      <c r="V120" s="98">
        <v>52</v>
      </c>
      <c r="W120" s="98">
        <v>50</v>
      </c>
      <c r="X120" s="98">
        <v>47</v>
      </c>
      <c r="Y120" s="98">
        <v>46</v>
      </c>
      <c r="Z120" s="97">
        <f>40+5</f>
        <v>45</v>
      </c>
      <c r="AA120" s="65"/>
      <c r="AB120" s="72">
        <f t="shared" si="245"/>
        <v>3</v>
      </c>
      <c r="AC120" s="11">
        <f t="shared" si="246"/>
        <v>-3</v>
      </c>
      <c r="AD120" s="11">
        <f t="shared" si="247"/>
        <v>5</v>
      </c>
      <c r="AE120" s="11">
        <f t="shared" si="248"/>
        <v>-1</v>
      </c>
      <c r="AF120" s="11">
        <f t="shared" si="249"/>
        <v>-10</v>
      </c>
      <c r="AG120" s="11">
        <f t="shared" si="250"/>
        <v>4</v>
      </c>
      <c r="AH120" s="11">
        <f t="shared" si="251"/>
        <v>1</v>
      </c>
      <c r="AI120" s="11">
        <f t="shared" si="252"/>
        <v>0</v>
      </c>
      <c r="AJ120" s="11">
        <f t="shared" si="253"/>
        <v>11</v>
      </c>
      <c r="AK120" s="11">
        <f t="shared" si="254"/>
        <v>-1</v>
      </c>
      <c r="AL120" s="11">
        <f t="shared" si="255"/>
        <v>6</v>
      </c>
      <c r="AM120" s="11">
        <f t="shared" si="256"/>
        <v>10</v>
      </c>
      <c r="AN120" s="11">
        <f t="shared" si="257"/>
        <v>-2</v>
      </c>
      <c r="AO120" s="11">
        <f t="shared" si="258"/>
        <v>1</v>
      </c>
      <c r="AP120" s="11">
        <f t="shared" si="259"/>
        <v>4</v>
      </c>
      <c r="AQ120" s="11">
        <f t="shared" si="260"/>
        <v>-2</v>
      </c>
      <c r="AR120" s="11">
        <f t="shared" si="261"/>
        <v>-3</v>
      </c>
      <c r="AS120" s="11">
        <f t="shared" si="262"/>
        <v>-1</v>
      </c>
      <c r="AT120" s="11">
        <f t="shared" si="263"/>
        <v>-1</v>
      </c>
      <c r="AU120" s="78">
        <f t="shared" si="264"/>
        <v>21</v>
      </c>
      <c r="AV120" s="65"/>
      <c r="AW120" s="17">
        <v>1</v>
      </c>
      <c r="AX120" s="12">
        <v>2</v>
      </c>
      <c r="AY120" s="12">
        <v>0</v>
      </c>
      <c r="AZ120" s="12">
        <v>3</v>
      </c>
      <c r="BA120" s="12">
        <v>2</v>
      </c>
      <c r="BB120" s="12">
        <v>3</v>
      </c>
      <c r="BC120" s="12">
        <v>1</v>
      </c>
      <c r="BD120" s="12">
        <v>4</v>
      </c>
      <c r="BE120" s="12">
        <v>1</v>
      </c>
      <c r="BF120" s="11">
        <v>1</v>
      </c>
      <c r="BG120" s="11">
        <v>3</v>
      </c>
      <c r="BH120" s="11">
        <v>1</v>
      </c>
      <c r="BI120" s="11">
        <v>4</v>
      </c>
      <c r="BJ120" s="11">
        <v>1</v>
      </c>
      <c r="BK120" s="11">
        <v>1</v>
      </c>
      <c r="BL120" s="11">
        <v>1</v>
      </c>
      <c r="BM120" s="11"/>
      <c r="BN120" s="11">
        <v>1</v>
      </c>
      <c r="BO120" s="8">
        <v>0.5</v>
      </c>
      <c r="BP120" s="27">
        <f t="shared" si="265"/>
        <v>30.5</v>
      </c>
      <c r="BQ120" s="27"/>
      <c r="BR120" s="5">
        <f t="shared" si="266"/>
        <v>4</v>
      </c>
      <c r="BS120" s="5">
        <f t="shared" si="267"/>
        <v>-1</v>
      </c>
      <c r="BT120" s="5">
        <f t="shared" si="268"/>
        <v>5</v>
      </c>
      <c r="BU120" s="5">
        <f t="shared" si="269"/>
        <v>2</v>
      </c>
      <c r="BV120" s="5">
        <f t="shared" si="270"/>
        <v>-8</v>
      </c>
      <c r="BW120" s="5">
        <f t="shared" si="271"/>
        <v>7</v>
      </c>
      <c r="BX120" s="5">
        <f t="shared" si="272"/>
        <v>2</v>
      </c>
      <c r="BY120" s="5">
        <f t="shared" si="273"/>
        <v>4</v>
      </c>
      <c r="BZ120" s="5">
        <f t="shared" si="274"/>
        <v>12</v>
      </c>
      <c r="CA120" s="5">
        <f t="shared" si="275"/>
        <v>0</v>
      </c>
      <c r="CB120" s="5">
        <f t="shared" si="276"/>
        <v>9</v>
      </c>
      <c r="CC120" s="5">
        <f t="shared" si="277"/>
        <v>11</v>
      </c>
      <c r="CD120" s="5">
        <f t="shared" si="278"/>
        <v>2</v>
      </c>
      <c r="CE120" s="5">
        <f t="shared" si="279"/>
        <v>2</v>
      </c>
      <c r="CF120" s="5">
        <f t="shared" si="280"/>
        <v>5</v>
      </c>
      <c r="CG120" s="5">
        <f t="shared" si="281"/>
        <v>-1</v>
      </c>
      <c r="CH120" s="5">
        <f t="shared" si="282"/>
        <v>-3</v>
      </c>
      <c r="CI120" s="5">
        <f t="shared" si="283"/>
        <v>0</v>
      </c>
      <c r="CJ120" s="5">
        <f t="shared" si="284"/>
        <v>-0.5</v>
      </c>
      <c r="CK120" s="19">
        <f t="shared" si="285"/>
        <v>51.5</v>
      </c>
      <c r="CL120" s="19"/>
      <c r="CM120" s="5"/>
      <c r="CN120" s="5">
        <f t="shared" si="286"/>
        <v>-5</v>
      </c>
      <c r="CO120" s="5">
        <f t="shared" si="287"/>
        <v>6</v>
      </c>
      <c r="CP120" s="5">
        <f t="shared" si="288"/>
        <v>-3</v>
      </c>
      <c r="CQ120" s="5">
        <f t="shared" si="289"/>
        <v>-10</v>
      </c>
      <c r="CR120" s="5">
        <f t="shared" si="290"/>
        <v>15</v>
      </c>
      <c r="CS120" s="5">
        <f t="shared" si="291"/>
        <v>-5</v>
      </c>
      <c r="CT120" s="5">
        <f t="shared" si="292"/>
        <v>2</v>
      </c>
      <c r="CU120" s="5">
        <f t="shared" si="293"/>
        <v>8</v>
      </c>
      <c r="CV120" s="5">
        <f t="shared" si="294"/>
        <v>-12</v>
      </c>
      <c r="CW120" s="5">
        <f t="shared" si="295"/>
        <v>9</v>
      </c>
      <c r="CX120" s="5">
        <f t="shared" si="296"/>
        <v>2</v>
      </c>
      <c r="CY120" s="5">
        <f t="shared" si="297"/>
        <v>-9</v>
      </c>
      <c r="CZ120" s="5">
        <f t="shared" si="298"/>
        <v>0</v>
      </c>
      <c r="DA120" s="5">
        <f t="shared" si="299"/>
        <v>3</v>
      </c>
      <c r="DB120" s="5">
        <f t="shared" si="300"/>
        <v>-6</v>
      </c>
      <c r="DC120" s="5">
        <f t="shared" si="301"/>
        <v>-2</v>
      </c>
      <c r="DD120" s="5">
        <f t="shared" si="302"/>
        <v>3</v>
      </c>
      <c r="DE120" s="5">
        <f t="shared" si="303"/>
        <v>-0.5</v>
      </c>
      <c r="DF120" s="19"/>
      <c r="DG120" s="19"/>
      <c r="DH120" s="19"/>
      <c r="DI120" s="77"/>
      <c r="DJ120" s="121">
        <v>-1.25</v>
      </c>
      <c r="DK120" s="121">
        <v>-6</v>
      </c>
      <c r="DL120" s="121">
        <v>-0.6</v>
      </c>
      <c r="DM120" s="121">
        <v>-5</v>
      </c>
      <c r="DN120" s="121">
        <v>-1.875</v>
      </c>
      <c r="DO120" s="121">
        <v>-0.7142857142857143</v>
      </c>
      <c r="DP120" s="121">
        <v>1</v>
      </c>
      <c r="DQ120" s="121">
        <v>2</v>
      </c>
      <c r="DR120" s="121">
        <v>-1</v>
      </c>
      <c r="DS120" s="121" t="e">
        <v>#DIV/0!</v>
      </c>
      <c r="DT120" s="121">
        <v>0.22222222222222221</v>
      </c>
      <c r="DU120" s="121">
        <v>-0.81818181818181823</v>
      </c>
      <c r="DV120" s="121">
        <v>0</v>
      </c>
      <c r="DW120" s="121">
        <v>1.5</v>
      </c>
      <c r="DX120" s="121">
        <v>-1.2</v>
      </c>
      <c r="DY120" s="121">
        <v>2</v>
      </c>
      <c r="DZ120" s="121">
        <v>-1</v>
      </c>
      <c r="EA120" s="121"/>
      <c r="EB120" s="24"/>
      <c r="EC120" s="65"/>
      <c r="ED120" s="77"/>
      <c r="EE120" s="77"/>
      <c r="EF120" s="77"/>
      <c r="EG120" s="77"/>
      <c r="EH120" s="77"/>
      <c r="EI120" s="77"/>
      <c r="EJ120" s="77"/>
      <c r="EK120" s="77"/>
      <c r="EL120" s="77"/>
      <c r="EM120" s="77"/>
      <c r="EN120" s="77"/>
      <c r="EO120" s="77"/>
      <c r="EP120" s="77"/>
      <c r="EQ120" s="77"/>
      <c r="ER120" s="77"/>
      <c r="ES120" s="77"/>
      <c r="ET120" s="77"/>
      <c r="EU120" s="77"/>
      <c r="EV120" s="77"/>
      <c r="EW120" s="24"/>
      <c r="EX120" s="27"/>
      <c r="EY120" s="77"/>
      <c r="EZ120" s="77"/>
      <c r="FA120" s="77"/>
      <c r="FB120" s="77"/>
      <c r="FC120" s="77"/>
      <c r="FD120" s="77"/>
      <c r="FE120" s="77"/>
      <c r="FF120" s="77"/>
      <c r="FG120" s="77"/>
      <c r="FH120" s="77"/>
      <c r="FI120" s="77"/>
      <c r="FJ120" s="77"/>
      <c r="FK120" s="77"/>
      <c r="FL120" s="77"/>
      <c r="FM120" s="77"/>
      <c r="FN120" s="77"/>
      <c r="FO120" s="77"/>
      <c r="FP120" s="77"/>
      <c r="FQ120" s="77"/>
      <c r="FR120" s="24"/>
      <c r="FS120" s="24"/>
      <c r="FT120" s="24"/>
      <c r="FU120" s="77"/>
      <c r="FV120" s="77"/>
      <c r="FW120" s="77"/>
      <c r="FX120" s="77"/>
      <c r="FY120" s="77"/>
      <c r="FZ120" s="77"/>
      <c r="GA120" s="77"/>
      <c r="GB120" s="77"/>
      <c r="GC120" s="77"/>
      <c r="GD120" s="77"/>
      <c r="GE120" s="77"/>
      <c r="GF120" s="77"/>
      <c r="GG120" s="77"/>
      <c r="GH120" s="77"/>
      <c r="GI120" s="77"/>
      <c r="GJ120" s="77"/>
      <c r="GK120" s="77"/>
      <c r="GL120" s="77"/>
      <c r="GM120" s="77"/>
      <c r="GN120" s="24"/>
      <c r="GO120" s="24">
        <v>8.6999999999999994E-3</v>
      </c>
      <c r="GP120" s="10">
        <f t="shared" si="304"/>
        <v>3.4799999999999998E-2</v>
      </c>
      <c r="GQ120" s="10">
        <f t="shared" si="305"/>
        <v>-8.6999999999999994E-3</v>
      </c>
      <c r="GR120" s="10">
        <f t="shared" si="306"/>
        <v>4.3499999999999997E-2</v>
      </c>
      <c r="GS120" s="10">
        <f t="shared" si="307"/>
        <v>1.7399999999999999E-2</v>
      </c>
      <c r="GT120" s="10">
        <f t="shared" si="308"/>
        <v>-6.9599999999999995E-2</v>
      </c>
      <c r="GU120" s="10">
        <f t="shared" si="309"/>
        <v>6.0899999999999996E-2</v>
      </c>
      <c r="GV120" s="10">
        <f t="shared" si="310"/>
        <v>1.7399999999999999E-2</v>
      </c>
      <c r="GW120" s="10">
        <f t="shared" si="311"/>
        <v>3.4799999999999998E-2</v>
      </c>
      <c r="GX120" s="10">
        <f t="shared" si="312"/>
        <v>0.10439999999999999</v>
      </c>
      <c r="GY120" s="10">
        <f t="shared" si="313"/>
        <v>0</v>
      </c>
      <c r="GZ120" s="10">
        <f t="shared" si="314"/>
        <v>7.8299999999999995E-2</v>
      </c>
      <c r="HA120" s="10">
        <f t="shared" si="315"/>
        <v>9.5699999999999993E-2</v>
      </c>
      <c r="HB120" s="10">
        <f t="shared" si="316"/>
        <v>1.7399999999999999E-2</v>
      </c>
      <c r="HC120" s="10">
        <f t="shared" si="317"/>
        <v>1.7399999999999999E-2</v>
      </c>
      <c r="HD120" s="10">
        <f t="shared" si="318"/>
        <v>4.3499999999999997E-2</v>
      </c>
      <c r="HE120" s="10">
        <f t="shared" si="319"/>
        <v>-8.6999999999999994E-3</v>
      </c>
      <c r="HF120" s="10">
        <f t="shared" si="320"/>
        <v>-2.6099999999999998E-2</v>
      </c>
      <c r="HG120" s="10">
        <f t="shared" si="321"/>
        <v>0</v>
      </c>
      <c r="HH120" s="10">
        <f t="shared" si="322"/>
        <v>-4.3499999999999997E-3</v>
      </c>
      <c r="HI120" s="19">
        <f t="shared" si="323"/>
        <v>0.44804999999999995</v>
      </c>
      <c r="HJ120" s="115"/>
      <c r="HK120" s="115"/>
      <c r="HL120" s="115"/>
      <c r="HM120" s="115"/>
      <c r="HN120" s="115"/>
      <c r="HO120" s="115"/>
      <c r="HP120" s="115"/>
      <c r="HQ120" s="115"/>
      <c r="HR120" s="115"/>
      <c r="HS120" s="115"/>
      <c r="HT120" s="115"/>
      <c r="HU120" s="115"/>
      <c r="HV120" s="115"/>
      <c r="HW120" s="115"/>
      <c r="HX120" s="115"/>
      <c r="HY120" s="115"/>
      <c r="HZ120" s="115"/>
      <c r="IA120" s="115"/>
      <c r="IB120" s="115"/>
      <c r="IC120" s="22">
        <f t="shared" si="324"/>
        <v>8.6999999999999994E-3</v>
      </c>
      <c r="ID120" s="22"/>
      <c r="IE120" s="24">
        <f t="shared" si="242"/>
        <v>-3.8238161333395447E-10</v>
      </c>
      <c r="IF120" s="24">
        <f t="shared" si="243"/>
        <v>3.9385306173397309E-8</v>
      </c>
    </row>
    <row r="121" spans="1:240" x14ac:dyDescent="0.25">
      <c r="A121" s="163">
        <v>119</v>
      </c>
      <c r="B121" s="49"/>
      <c r="C121" s="49" t="s">
        <v>185</v>
      </c>
      <c r="D121" s="49" t="s">
        <v>185</v>
      </c>
      <c r="E121" s="82">
        <v>236</v>
      </c>
      <c r="F121" s="52" t="s">
        <v>28</v>
      </c>
      <c r="G121" s="17">
        <v>2</v>
      </c>
      <c r="H121" s="12">
        <v>18</v>
      </c>
      <c r="I121" s="12">
        <v>20</v>
      </c>
      <c r="J121" s="12">
        <v>32</v>
      </c>
      <c r="K121" s="12">
        <v>38</v>
      </c>
      <c r="L121" s="12">
        <v>33</v>
      </c>
      <c r="M121" s="12">
        <v>36</v>
      </c>
      <c r="N121" s="12">
        <v>56</v>
      </c>
      <c r="O121" s="12">
        <v>75</v>
      </c>
      <c r="P121" s="11">
        <v>81</v>
      </c>
      <c r="Q121" s="11">
        <v>90</v>
      </c>
      <c r="R121" s="12">
        <v>81</v>
      </c>
      <c r="S121" s="11">
        <v>83</v>
      </c>
      <c r="T121" s="12">
        <v>94</v>
      </c>
      <c r="U121" s="12">
        <v>90</v>
      </c>
      <c r="V121" s="98">
        <v>100</v>
      </c>
      <c r="W121" s="98">
        <v>100</v>
      </c>
      <c r="X121" s="98">
        <v>105</v>
      </c>
      <c r="Y121" s="98">
        <v>92</v>
      </c>
      <c r="Z121" s="98">
        <v>90</v>
      </c>
      <c r="AA121" s="65"/>
      <c r="AB121" s="72">
        <f t="shared" si="245"/>
        <v>16</v>
      </c>
      <c r="AC121" s="11">
        <f t="shared" si="246"/>
        <v>2</v>
      </c>
      <c r="AD121" s="11">
        <f t="shared" si="247"/>
        <v>12</v>
      </c>
      <c r="AE121" s="11">
        <f t="shared" si="248"/>
        <v>6</v>
      </c>
      <c r="AF121" s="11">
        <f t="shared" si="249"/>
        <v>-5</v>
      </c>
      <c r="AG121" s="11">
        <f t="shared" si="250"/>
        <v>3</v>
      </c>
      <c r="AH121" s="11">
        <f t="shared" si="251"/>
        <v>20</v>
      </c>
      <c r="AI121" s="11">
        <f t="shared" si="252"/>
        <v>19</v>
      </c>
      <c r="AJ121" s="11">
        <f t="shared" si="253"/>
        <v>6</v>
      </c>
      <c r="AK121" s="11">
        <f t="shared" si="254"/>
        <v>9</v>
      </c>
      <c r="AL121" s="11">
        <f t="shared" si="255"/>
        <v>-9</v>
      </c>
      <c r="AM121" s="11">
        <f t="shared" si="256"/>
        <v>2</v>
      </c>
      <c r="AN121" s="11">
        <f t="shared" si="257"/>
        <v>11</v>
      </c>
      <c r="AO121" s="11">
        <f t="shared" si="258"/>
        <v>-4</v>
      </c>
      <c r="AP121" s="11">
        <f t="shared" si="259"/>
        <v>10</v>
      </c>
      <c r="AQ121" s="11">
        <f t="shared" si="260"/>
        <v>0</v>
      </c>
      <c r="AR121" s="11">
        <f t="shared" si="261"/>
        <v>5</v>
      </c>
      <c r="AS121" s="11">
        <f t="shared" si="262"/>
        <v>-13</v>
      </c>
      <c r="AT121" s="11">
        <f t="shared" si="263"/>
        <v>-2</v>
      </c>
      <c r="AU121" s="78">
        <f t="shared" si="264"/>
        <v>88</v>
      </c>
      <c r="AV121" s="65"/>
      <c r="AW121" s="17">
        <v>0</v>
      </c>
      <c r="AX121" s="12">
        <v>2</v>
      </c>
      <c r="AY121" s="12">
        <v>2</v>
      </c>
      <c r="AZ121" s="12">
        <v>3</v>
      </c>
      <c r="BA121" s="12">
        <v>11</v>
      </c>
      <c r="BB121" s="12">
        <v>2</v>
      </c>
      <c r="BC121" s="12">
        <v>3</v>
      </c>
      <c r="BD121" s="12">
        <v>1</v>
      </c>
      <c r="BE121" s="12">
        <v>5</v>
      </c>
      <c r="BF121" s="12">
        <v>2</v>
      </c>
      <c r="BG121" s="12">
        <v>16</v>
      </c>
      <c r="BH121" s="11">
        <v>0</v>
      </c>
      <c r="BI121" s="11">
        <v>0</v>
      </c>
      <c r="BJ121" s="11">
        <v>0</v>
      </c>
      <c r="BK121" s="12">
        <v>3</v>
      </c>
      <c r="BL121" s="12">
        <v>4</v>
      </c>
      <c r="BM121" s="12">
        <v>4</v>
      </c>
      <c r="BN121" s="12">
        <v>14</v>
      </c>
      <c r="BO121" s="23">
        <v>9</v>
      </c>
      <c r="BP121" s="27">
        <f t="shared" si="265"/>
        <v>81</v>
      </c>
      <c r="BQ121" s="19"/>
      <c r="BR121" s="5">
        <f t="shared" si="266"/>
        <v>16</v>
      </c>
      <c r="BS121" s="5">
        <f t="shared" si="267"/>
        <v>4</v>
      </c>
      <c r="BT121" s="5">
        <f t="shared" si="268"/>
        <v>14</v>
      </c>
      <c r="BU121" s="5">
        <f t="shared" si="269"/>
        <v>9</v>
      </c>
      <c r="BV121" s="5">
        <f t="shared" si="270"/>
        <v>6</v>
      </c>
      <c r="BW121" s="5">
        <f t="shared" si="271"/>
        <v>5</v>
      </c>
      <c r="BX121" s="5">
        <f t="shared" si="272"/>
        <v>23</v>
      </c>
      <c r="BY121" s="5">
        <f t="shared" si="273"/>
        <v>20</v>
      </c>
      <c r="BZ121" s="5">
        <f t="shared" si="274"/>
        <v>11</v>
      </c>
      <c r="CA121" s="5">
        <f t="shared" si="275"/>
        <v>11</v>
      </c>
      <c r="CB121" s="5">
        <f t="shared" si="276"/>
        <v>7</v>
      </c>
      <c r="CC121" s="5">
        <f t="shared" si="277"/>
        <v>2</v>
      </c>
      <c r="CD121" s="5">
        <f t="shared" si="278"/>
        <v>11</v>
      </c>
      <c r="CE121" s="5">
        <f t="shared" si="279"/>
        <v>-4</v>
      </c>
      <c r="CF121" s="5">
        <f t="shared" si="280"/>
        <v>13</v>
      </c>
      <c r="CG121" s="5">
        <f t="shared" si="281"/>
        <v>4</v>
      </c>
      <c r="CH121" s="5">
        <f t="shared" si="282"/>
        <v>9</v>
      </c>
      <c r="CI121" s="5">
        <f t="shared" si="283"/>
        <v>1</v>
      </c>
      <c r="CJ121" s="5">
        <f t="shared" si="284"/>
        <v>7</v>
      </c>
      <c r="CK121" s="19">
        <f t="shared" si="285"/>
        <v>169</v>
      </c>
      <c r="CL121" s="19"/>
      <c r="CM121" s="5"/>
      <c r="CN121" s="5">
        <f t="shared" si="286"/>
        <v>-12</v>
      </c>
      <c r="CO121" s="5">
        <f t="shared" si="287"/>
        <v>10</v>
      </c>
      <c r="CP121" s="5">
        <f t="shared" si="288"/>
        <v>-5</v>
      </c>
      <c r="CQ121" s="5">
        <f t="shared" si="289"/>
        <v>-3</v>
      </c>
      <c r="CR121" s="5">
        <f t="shared" si="290"/>
        <v>-1</v>
      </c>
      <c r="CS121" s="5">
        <f t="shared" si="291"/>
        <v>18</v>
      </c>
      <c r="CT121" s="5">
        <f t="shared" si="292"/>
        <v>-3</v>
      </c>
      <c r="CU121" s="5">
        <f t="shared" si="293"/>
        <v>-9</v>
      </c>
      <c r="CV121" s="5">
        <f t="shared" si="294"/>
        <v>0</v>
      </c>
      <c r="CW121" s="5">
        <f t="shared" si="295"/>
        <v>-4</v>
      </c>
      <c r="CX121" s="5">
        <f t="shared" si="296"/>
        <v>-5</v>
      </c>
      <c r="CY121" s="5">
        <f t="shared" si="297"/>
        <v>9</v>
      </c>
      <c r="CZ121" s="5">
        <f t="shared" si="298"/>
        <v>-15</v>
      </c>
      <c r="DA121" s="5">
        <f t="shared" si="299"/>
        <v>17</v>
      </c>
      <c r="DB121" s="5">
        <f t="shared" si="300"/>
        <v>-9</v>
      </c>
      <c r="DC121" s="5">
        <f t="shared" si="301"/>
        <v>5</v>
      </c>
      <c r="DD121" s="5">
        <f t="shared" si="302"/>
        <v>-8</v>
      </c>
      <c r="DE121" s="5">
        <f t="shared" si="303"/>
        <v>6</v>
      </c>
      <c r="DF121" s="19"/>
      <c r="DG121" s="19"/>
      <c r="DH121" s="19"/>
      <c r="DI121" s="77"/>
      <c r="DJ121" s="121">
        <v>-0.75</v>
      </c>
      <c r="DK121" s="121">
        <v>2.5</v>
      </c>
      <c r="DL121" s="121">
        <v>-0.35714285714285715</v>
      </c>
      <c r="DM121" s="121">
        <v>-0.33333333333333331</v>
      </c>
      <c r="DN121" s="121">
        <v>-0.16666666666666666</v>
      </c>
      <c r="DO121" s="121">
        <v>3.6</v>
      </c>
      <c r="DP121" s="121">
        <v>-0.13043478260869565</v>
      </c>
      <c r="DQ121" s="121">
        <v>-0.45</v>
      </c>
      <c r="DR121" s="121">
        <v>0</v>
      </c>
      <c r="DS121" s="121">
        <v>-0.36363636363636365</v>
      </c>
      <c r="DT121" s="121">
        <v>-0.7142857142857143</v>
      </c>
      <c r="DU121" s="121">
        <v>4.5</v>
      </c>
      <c r="DV121" s="121">
        <v>-1.3636363636363635</v>
      </c>
      <c r="DW121" s="121">
        <v>-4.25</v>
      </c>
      <c r="DX121" s="121">
        <v>-0.69230769230769229</v>
      </c>
      <c r="DY121" s="121">
        <v>1.25</v>
      </c>
      <c r="DZ121" s="121">
        <v>-0.88888888888888884</v>
      </c>
      <c r="EA121" s="121"/>
      <c r="EB121" s="24"/>
      <c r="EC121" s="65"/>
      <c r="ED121" s="77"/>
      <c r="EE121" s="77"/>
      <c r="EF121" s="77"/>
      <c r="EG121" s="77"/>
      <c r="EH121" s="77"/>
      <c r="EI121" s="77"/>
      <c r="EJ121" s="77"/>
      <c r="EK121" s="77"/>
      <c r="EL121" s="77"/>
      <c r="EM121" s="77"/>
      <c r="EN121" s="77"/>
      <c r="EO121" s="77"/>
      <c r="EP121" s="77"/>
      <c r="EQ121" s="77"/>
      <c r="ER121" s="77"/>
      <c r="ES121" s="77"/>
      <c r="ET121" s="77"/>
      <c r="EU121" s="77"/>
      <c r="EV121" s="77"/>
      <c r="EW121" s="24"/>
      <c r="EX121" s="27"/>
      <c r="EY121" s="77"/>
      <c r="EZ121" s="77"/>
      <c r="FA121" s="77"/>
      <c r="FB121" s="77"/>
      <c r="FC121" s="77"/>
      <c r="FD121" s="77"/>
      <c r="FE121" s="77"/>
      <c r="FF121" s="77"/>
      <c r="FG121" s="77"/>
      <c r="FH121" s="77"/>
      <c r="FI121" s="77"/>
      <c r="FJ121" s="77"/>
      <c r="FK121" s="77"/>
      <c r="FL121" s="77"/>
      <c r="FM121" s="77"/>
      <c r="FN121" s="77"/>
      <c r="FO121" s="77"/>
      <c r="FP121" s="77"/>
      <c r="FQ121" s="77"/>
      <c r="FR121" s="24"/>
      <c r="FS121" s="24"/>
      <c r="FT121" s="24"/>
      <c r="FU121" s="77"/>
      <c r="FV121" s="77"/>
      <c r="FW121" s="77"/>
      <c r="FX121" s="77"/>
      <c r="FY121" s="77"/>
      <c r="FZ121" s="77"/>
      <c r="GA121" s="77"/>
      <c r="GB121" s="77"/>
      <c r="GC121" s="77"/>
      <c r="GD121" s="77"/>
      <c r="GE121" s="77"/>
      <c r="GF121" s="77"/>
      <c r="GG121" s="77"/>
      <c r="GH121" s="77"/>
      <c r="GI121" s="77"/>
      <c r="GJ121" s="77"/>
      <c r="GK121" s="77"/>
      <c r="GL121" s="77"/>
      <c r="GM121" s="77"/>
      <c r="GN121" s="24"/>
      <c r="GO121" s="24">
        <v>3.3059999999999999E-2</v>
      </c>
      <c r="GP121" s="10">
        <f t="shared" si="304"/>
        <v>0.52895999999999999</v>
      </c>
      <c r="GQ121" s="10">
        <f t="shared" si="305"/>
        <v>0.13224</v>
      </c>
      <c r="GR121" s="10">
        <f t="shared" si="306"/>
        <v>0.46283999999999997</v>
      </c>
      <c r="GS121" s="10">
        <f t="shared" si="307"/>
        <v>0.29753999999999997</v>
      </c>
      <c r="GT121" s="10">
        <f t="shared" si="308"/>
        <v>0.19835999999999998</v>
      </c>
      <c r="GU121" s="10">
        <f t="shared" si="309"/>
        <v>0.1653</v>
      </c>
      <c r="GV121" s="10">
        <f t="shared" si="310"/>
        <v>0.76037999999999994</v>
      </c>
      <c r="GW121" s="10">
        <f t="shared" si="311"/>
        <v>0.66120000000000001</v>
      </c>
      <c r="GX121" s="10">
        <f t="shared" si="312"/>
        <v>0.36365999999999998</v>
      </c>
      <c r="GY121" s="10">
        <f t="shared" si="313"/>
        <v>0.36365999999999998</v>
      </c>
      <c r="GZ121" s="10">
        <f t="shared" si="314"/>
        <v>0.23141999999999999</v>
      </c>
      <c r="HA121" s="10">
        <f t="shared" si="315"/>
        <v>6.6119999999999998E-2</v>
      </c>
      <c r="HB121" s="10">
        <f t="shared" si="316"/>
        <v>0.36365999999999998</v>
      </c>
      <c r="HC121" s="10">
        <f t="shared" si="317"/>
        <v>-0.13224</v>
      </c>
      <c r="HD121" s="10">
        <f t="shared" si="318"/>
        <v>0.42978</v>
      </c>
      <c r="HE121" s="10">
        <f t="shared" si="319"/>
        <v>0.13224</v>
      </c>
      <c r="HF121" s="10">
        <f t="shared" si="320"/>
        <v>0.29753999999999997</v>
      </c>
      <c r="HG121" s="10">
        <f t="shared" si="321"/>
        <v>3.3059999999999999E-2</v>
      </c>
      <c r="HH121" s="10">
        <f t="shared" si="322"/>
        <v>0.23141999999999999</v>
      </c>
      <c r="HI121" s="19">
        <f t="shared" si="323"/>
        <v>5.5871399999999998</v>
      </c>
      <c r="HJ121" s="115"/>
      <c r="HK121" s="115"/>
      <c r="HL121" s="115"/>
      <c r="HM121" s="115"/>
      <c r="HN121" s="115"/>
      <c r="HO121" s="115"/>
      <c r="HP121" s="115"/>
      <c r="HQ121" s="115"/>
      <c r="HR121" s="115"/>
      <c r="HS121" s="115"/>
      <c r="HT121" s="115"/>
      <c r="HU121" s="115"/>
      <c r="HV121" s="115"/>
      <c r="HW121" s="115"/>
      <c r="HX121" s="115"/>
      <c r="HY121" s="115"/>
      <c r="HZ121" s="115"/>
      <c r="IA121" s="115"/>
      <c r="IB121" s="115"/>
      <c r="IC121" s="22">
        <f t="shared" si="324"/>
        <v>3.3059999999999999E-2</v>
      </c>
      <c r="ID121" s="22"/>
      <c r="IE121" s="24">
        <f t="shared" si="242"/>
        <v>2.0342701829366381E-8</v>
      </c>
      <c r="IF121" s="24">
        <f t="shared" si="243"/>
        <v>4.9113094416613118E-7</v>
      </c>
    </row>
    <row r="122" spans="1:240" x14ac:dyDescent="0.25">
      <c r="A122" s="163">
        <v>120</v>
      </c>
      <c r="B122" s="43"/>
      <c r="C122" s="49" t="s">
        <v>282</v>
      </c>
      <c r="D122" s="43" t="s">
        <v>186</v>
      </c>
      <c r="E122" s="82">
        <v>384</v>
      </c>
      <c r="F122" s="53" t="s">
        <v>159</v>
      </c>
      <c r="G122" s="17">
        <v>12</v>
      </c>
      <c r="H122" s="12">
        <v>13</v>
      </c>
      <c r="I122" s="12">
        <v>9</v>
      </c>
      <c r="J122" s="12">
        <v>10</v>
      </c>
      <c r="K122" s="12">
        <v>9</v>
      </c>
      <c r="L122" s="12">
        <v>11</v>
      </c>
      <c r="M122" s="12">
        <v>13</v>
      </c>
      <c r="N122" s="12">
        <v>11</v>
      </c>
      <c r="O122" s="12">
        <v>13</v>
      </c>
      <c r="P122" s="11">
        <v>12</v>
      </c>
      <c r="Q122" s="11">
        <v>10</v>
      </c>
      <c r="R122" s="12">
        <v>11</v>
      </c>
      <c r="S122" s="11">
        <v>12</v>
      </c>
      <c r="T122" s="11">
        <v>15</v>
      </c>
      <c r="U122" s="11">
        <v>17</v>
      </c>
      <c r="V122" s="98">
        <v>17</v>
      </c>
      <c r="W122" s="98">
        <v>22</v>
      </c>
      <c r="X122" s="98">
        <v>20</v>
      </c>
      <c r="Y122" s="98">
        <v>22</v>
      </c>
      <c r="Z122" s="98">
        <v>19</v>
      </c>
      <c r="AA122" s="63"/>
      <c r="AB122" s="72">
        <f t="shared" si="245"/>
        <v>1</v>
      </c>
      <c r="AC122" s="11">
        <f t="shared" si="246"/>
        <v>-4</v>
      </c>
      <c r="AD122" s="11">
        <f t="shared" si="247"/>
        <v>1</v>
      </c>
      <c r="AE122" s="11">
        <f t="shared" si="248"/>
        <v>-1</v>
      </c>
      <c r="AF122" s="11">
        <f t="shared" si="249"/>
        <v>2</v>
      </c>
      <c r="AG122" s="11">
        <f t="shared" si="250"/>
        <v>2</v>
      </c>
      <c r="AH122" s="11">
        <f t="shared" si="251"/>
        <v>-2</v>
      </c>
      <c r="AI122" s="11">
        <f t="shared" si="252"/>
        <v>2</v>
      </c>
      <c r="AJ122" s="11">
        <f t="shared" si="253"/>
        <v>-1</v>
      </c>
      <c r="AK122" s="11">
        <f t="shared" si="254"/>
        <v>-2</v>
      </c>
      <c r="AL122" s="11">
        <f t="shared" si="255"/>
        <v>1</v>
      </c>
      <c r="AM122" s="11">
        <f t="shared" si="256"/>
        <v>1</v>
      </c>
      <c r="AN122" s="11">
        <f t="shared" si="257"/>
        <v>3</v>
      </c>
      <c r="AO122" s="11">
        <f t="shared" si="258"/>
        <v>2</v>
      </c>
      <c r="AP122" s="11">
        <f t="shared" si="259"/>
        <v>0</v>
      </c>
      <c r="AQ122" s="11">
        <f t="shared" si="260"/>
        <v>5</v>
      </c>
      <c r="AR122" s="11">
        <f t="shared" si="261"/>
        <v>-2</v>
      </c>
      <c r="AS122" s="11">
        <f t="shared" si="262"/>
        <v>2</v>
      </c>
      <c r="AT122" s="11">
        <f t="shared" si="263"/>
        <v>-3</v>
      </c>
      <c r="AU122" s="78">
        <f t="shared" si="264"/>
        <v>7</v>
      </c>
      <c r="AV122" s="65"/>
      <c r="AW122" s="17">
        <v>0</v>
      </c>
      <c r="AX122" s="12">
        <v>1</v>
      </c>
      <c r="AY122" s="12">
        <v>0</v>
      </c>
      <c r="AZ122" s="12">
        <v>1</v>
      </c>
      <c r="BA122" s="12">
        <v>1</v>
      </c>
      <c r="BB122" s="12">
        <v>0</v>
      </c>
      <c r="BC122" s="12">
        <v>0</v>
      </c>
      <c r="BD122" s="12">
        <v>1</v>
      </c>
      <c r="BE122" s="12">
        <v>3</v>
      </c>
      <c r="BF122" s="11">
        <v>2</v>
      </c>
      <c r="BG122" s="11">
        <v>0</v>
      </c>
      <c r="BH122" s="11">
        <v>1</v>
      </c>
      <c r="BI122" s="11">
        <v>0</v>
      </c>
      <c r="BJ122" s="11">
        <v>1</v>
      </c>
      <c r="BK122" s="11">
        <v>0</v>
      </c>
      <c r="BL122" s="11">
        <v>0</v>
      </c>
      <c r="BM122" s="12">
        <v>2</v>
      </c>
      <c r="BN122" s="12"/>
      <c r="BO122" s="23">
        <v>1</v>
      </c>
      <c r="BP122" s="27">
        <f t="shared" si="265"/>
        <v>14</v>
      </c>
      <c r="BQ122" s="19"/>
      <c r="BR122" s="5">
        <f t="shared" si="266"/>
        <v>1</v>
      </c>
      <c r="BS122" s="5">
        <f t="shared" si="267"/>
        <v>-3</v>
      </c>
      <c r="BT122" s="5">
        <f t="shared" si="268"/>
        <v>1</v>
      </c>
      <c r="BU122" s="5">
        <f t="shared" si="269"/>
        <v>0</v>
      </c>
      <c r="BV122" s="5">
        <f t="shared" si="270"/>
        <v>3</v>
      </c>
      <c r="BW122" s="5">
        <f t="shared" si="271"/>
        <v>2</v>
      </c>
      <c r="BX122" s="5">
        <f t="shared" si="272"/>
        <v>-2</v>
      </c>
      <c r="BY122" s="5">
        <f t="shared" si="273"/>
        <v>3</v>
      </c>
      <c r="BZ122" s="5">
        <f t="shared" si="274"/>
        <v>2</v>
      </c>
      <c r="CA122" s="5">
        <f t="shared" si="275"/>
        <v>0</v>
      </c>
      <c r="CB122" s="5">
        <f t="shared" si="276"/>
        <v>1</v>
      </c>
      <c r="CC122" s="5">
        <f t="shared" si="277"/>
        <v>2</v>
      </c>
      <c r="CD122" s="5">
        <f t="shared" si="278"/>
        <v>3</v>
      </c>
      <c r="CE122" s="5">
        <f t="shared" si="279"/>
        <v>3</v>
      </c>
      <c r="CF122" s="5">
        <f t="shared" si="280"/>
        <v>0</v>
      </c>
      <c r="CG122" s="5">
        <f t="shared" si="281"/>
        <v>5</v>
      </c>
      <c r="CH122" s="5">
        <f t="shared" si="282"/>
        <v>0</v>
      </c>
      <c r="CI122" s="5">
        <f t="shared" si="283"/>
        <v>2</v>
      </c>
      <c r="CJ122" s="5">
        <f t="shared" si="284"/>
        <v>-2</v>
      </c>
      <c r="CK122" s="19">
        <f t="shared" si="285"/>
        <v>21</v>
      </c>
      <c r="CL122" s="19"/>
      <c r="CM122" s="5"/>
      <c r="CN122" s="5">
        <f t="shared" si="286"/>
        <v>-4</v>
      </c>
      <c r="CO122" s="5">
        <f t="shared" si="287"/>
        <v>4</v>
      </c>
      <c r="CP122" s="5">
        <f t="shared" si="288"/>
        <v>-1</v>
      </c>
      <c r="CQ122" s="5">
        <f t="shared" si="289"/>
        <v>3</v>
      </c>
      <c r="CR122" s="5">
        <f t="shared" si="290"/>
        <v>-1</v>
      </c>
      <c r="CS122" s="5">
        <f t="shared" si="291"/>
        <v>-4</v>
      </c>
      <c r="CT122" s="5">
        <f t="shared" si="292"/>
        <v>5</v>
      </c>
      <c r="CU122" s="5">
        <f t="shared" si="293"/>
        <v>-1</v>
      </c>
      <c r="CV122" s="5">
        <f t="shared" si="294"/>
        <v>-2</v>
      </c>
      <c r="CW122" s="5">
        <f t="shared" si="295"/>
        <v>1</v>
      </c>
      <c r="CX122" s="5">
        <f t="shared" si="296"/>
        <v>1</v>
      </c>
      <c r="CY122" s="5">
        <f t="shared" si="297"/>
        <v>1</v>
      </c>
      <c r="CZ122" s="5">
        <f t="shared" si="298"/>
        <v>0</v>
      </c>
      <c r="DA122" s="5">
        <f t="shared" si="299"/>
        <v>-3</v>
      </c>
      <c r="DB122" s="5">
        <f t="shared" si="300"/>
        <v>5</v>
      </c>
      <c r="DC122" s="5">
        <f t="shared" si="301"/>
        <v>-5</v>
      </c>
      <c r="DD122" s="5">
        <f t="shared" si="302"/>
        <v>2</v>
      </c>
      <c r="DE122" s="5">
        <f t="shared" si="303"/>
        <v>-4</v>
      </c>
      <c r="DF122" s="19"/>
      <c r="DG122" s="19"/>
      <c r="DH122" s="19"/>
      <c r="DI122" s="77"/>
      <c r="DJ122" s="121">
        <v>-4</v>
      </c>
      <c r="DK122" s="121">
        <v>-1.3333333333333333</v>
      </c>
      <c r="DL122" s="121">
        <v>-1</v>
      </c>
      <c r="DM122" s="121" t="e">
        <v>#DIV/0!</v>
      </c>
      <c r="DN122" s="121">
        <v>-0.33333333333333331</v>
      </c>
      <c r="DO122" s="121">
        <v>-2</v>
      </c>
      <c r="DP122" s="121">
        <v>-2.5</v>
      </c>
      <c r="DQ122" s="121">
        <v>-0.33333333333333331</v>
      </c>
      <c r="DR122" s="121">
        <v>-1</v>
      </c>
      <c r="DS122" s="121" t="e">
        <v>#DIV/0!</v>
      </c>
      <c r="DT122" s="121">
        <v>1</v>
      </c>
      <c r="DU122" s="121">
        <v>0.5</v>
      </c>
      <c r="DV122" s="121">
        <v>0</v>
      </c>
      <c r="DW122" s="121">
        <v>-1</v>
      </c>
      <c r="DX122" s="121" t="e">
        <v>#DIV/0!</v>
      </c>
      <c r="DY122" s="121">
        <v>-1</v>
      </c>
      <c r="DZ122" s="121" t="e">
        <v>#DIV/0!</v>
      </c>
      <c r="EA122" s="121"/>
      <c r="EB122" s="24"/>
      <c r="EC122" s="63"/>
      <c r="ED122" s="77"/>
      <c r="EE122" s="77"/>
      <c r="EF122" s="77"/>
      <c r="EG122" s="77"/>
      <c r="EH122" s="77"/>
      <c r="EI122" s="77"/>
      <c r="EJ122" s="77"/>
      <c r="EK122" s="77"/>
      <c r="EL122" s="77"/>
      <c r="EM122" s="77"/>
      <c r="EN122" s="77"/>
      <c r="EO122" s="77"/>
      <c r="EP122" s="77"/>
      <c r="EQ122" s="77"/>
      <c r="ER122" s="77"/>
      <c r="ES122" s="77"/>
      <c r="ET122" s="77"/>
      <c r="EU122" s="77"/>
      <c r="EV122" s="77"/>
      <c r="EW122" s="24"/>
      <c r="EX122" s="19"/>
      <c r="EY122" s="77"/>
      <c r="EZ122" s="77"/>
      <c r="FA122" s="77"/>
      <c r="FB122" s="77"/>
      <c r="FC122" s="77"/>
      <c r="FD122" s="77"/>
      <c r="FE122" s="77"/>
      <c r="FF122" s="77"/>
      <c r="FG122" s="77"/>
      <c r="FH122" s="77"/>
      <c r="FI122" s="77"/>
      <c r="FJ122" s="77"/>
      <c r="FK122" s="77"/>
      <c r="FL122" s="77"/>
      <c r="FM122" s="77"/>
      <c r="FN122" s="77"/>
      <c r="FO122" s="77"/>
      <c r="FP122" s="77"/>
      <c r="FQ122" s="77"/>
      <c r="FR122" s="24"/>
      <c r="FS122" s="24"/>
      <c r="FT122" s="24"/>
      <c r="FU122" s="77"/>
      <c r="FV122" s="77"/>
      <c r="FW122" s="77"/>
      <c r="FX122" s="77"/>
      <c r="FY122" s="77"/>
      <c r="FZ122" s="77"/>
      <c r="GA122" s="77"/>
      <c r="GB122" s="77"/>
      <c r="GC122" s="77"/>
      <c r="GD122" s="77"/>
      <c r="GE122" s="77"/>
      <c r="GF122" s="77"/>
      <c r="GG122" s="77"/>
      <c r="GH122" s="77"/>
      <c r="GI122" s="77"/>
      <c r="GJ122" s="77"/>
      <c r="GK122" s="77"/>
      <c r="GL122" s="77"/>
      <c r="GM122" s="77"/>
      <c r="GN122" s="24"/>
      <c r="GO122" s="24">
        <v>3.48E-3</v>
      </c>
      <c r="GP122" s="10">
        <f t="shared" si="304"/>
        <v>3.48E-3</v>
      </c>
      <c r="GQ122" s="10">
        <f t="shared" si="305"/>
        <v>-1.044E-2</v>
      </c>
      <c r="GR122" s="10">
        <f t="shared" si="306"/>
        <v>3.48E-3</v>
      </c>
      <c r="GS122" s="10">
        <f t="shared" si="307"/>
        <v>0</v>
      </c>
      <c r="GT122" s="10">
        <f t="shared" si="308"/>
        <v>1.044E-2</v>
      </c>
      <c r="GU122" s="10">
        <f t="shared" si="309"/>
        <v>6.96E-3</v>
      </c>
      <c r="GV122" s="10">
        <f t="shared" si="310"/>
        <v>-6.96E-3</v>
      </c>
      <c r="GW122" s="10">
        <f t="shared" si="311"/>
        <v>1.044E-2</v>
      </c>
      <c r="GX122" s="10">
        <f t="shared" si="312"/>
        <v>6.96E-3</v>
      </c>
      <c r="GY122" s="10">
        <f t="shared" si="313"/>
        <v>0</v>
      </c>
      <c r="GZ122" s="10">
        <f t="shared" si="314"/>
        <v>3.48E-3</v>
      </c>
      <c r="HA122" s="10">
        <f t="shared" si="315"/>
        <v>6.96E-3</v>
      </c>
      <c r="HB122" s="10">
        <f t="shared" si="316"/>
        <v>1.044E-2</v>
      </c>
      <c r="HC122" s="10">
        <f t="shared" si="317"/>
        <v>1.044E-2</v>
      </c>
      <c r="HD122" s="10">
        <f t="shared" si="318"/>
        <v>0</v>
      </c>
      <c r="HE122" s="10">
        <f t="shared" si="319"/>
        <v>1.7399999999999999E-2</v>
      </c>
      <c r="HF122" s="10">
        <f t="shared" si="320"/>
        <v>0</v>
      </c>
      <c r="HG122" s="10">
        <f t="shared" si="321"/>
        <v>6.96E-3</v>
      </c>
      <c r="HH122" s="10">
        <f t="shared" si="322"/>
        <v>-6.96E-3</v>
      </c>
      <c r="HI122" s="19">
        <f t="shared" si="323"/>
        <v>7.3080000000000006E-2</v>
      </c>
      <c r="HJ122" s="115"/>
      <c r="HK122" s="115"/>
      <c r="HL122" s="115"/>
      <c r="HM122" s="115"/>
      <c r="HN122" s="115"/>
      <c r="HO122" s="115"/>
      <c r="HP122" s="115"/>
      <c r="HQ122" s="115"/>
      <c r="HR122" s="115"/>
      <c r="HS122" s="115"/>
      <c r="HT122" s="115"/>
      <c r="HU122" s="115"/>
      <c r="HV122" s="115"/>
      <c r="HW122" s="115"/>
      <c r="HX122" s="115"/>
      <c r="HY122" s="115"/>
      <c r="HZ122" s="115"/>
      <c r="IA122" s="115"/>
      <c r="IB122" s="115"/>
      <c r="IC122" s="22">
        <f t="shared" si="324"/>
        <v>3.4800000000000005E-3</v>
      </c>
      <c r="ID122" s="22"/>
      <c r="IE122" s="24">
        <f t="shared" si="242"/>
        <v>-6.118105813343272E-10</v>
      </c>
      <c r="IF122" s="24">
        <f t="shared" si="243"/>
        <v>6.4240111040104367E-9</v>
      </c>
    </row>
    <row r="123" spans="1:240" x14ac:dyDescent="0.25">
      <c r="A123" s="163">
        <v>121</v>
      </c>
      <c r="B123" s="43"/>
      <c r="C123" s="43" t="s">
        <v>283</v>
      </c>
      <c r="D123" s="43" t="s">
        <v>184</v>
      </c>
      <c r="E123" s="82">
        <v>129</v>
      </c>
      <c r="F123" s="52" t="s">
        <v>22</v>
      </c>
      <c r="G123" s="17">
        <v>84213</v>
      </c>
      <c r="H123" s="12">
        <v>85763</v>
      </c>
      <c r="I123" s="12">
        <v>88813</v>
      </c>
      <c r="J123" s="12">
        <v>92561</v>
      </c>
      <c r="K123" s="12">
        <v>96643</v>
      </c>
      <c r="L123" s="12">
        <v>100700</v>
      </c>
      <c r="M123" s="12">
        <v>104978</v>
      </c>
      <c r="N123" s="12">
        <v>110492</v>
      </c>
      <c r="O123" s="12">
        <v>116970</v>
      </c>
      <c r="P123" s="11">
        <v>123454</v>
      </c>
      <c r="Q123" s="11">
        <v>130230</v>
      </c>
      <c r="R123" s="12">
        <v>133536</v>
      </c>
      <c r="S123" s="11">
        <v>137780</v>
      </c>
      <c r="T123" s="11">
        <v>141178</v>
      </c>
      <c r="U123" s="11">
        <v>143977</v>
      </c>
      <c r="V123" s="98">
        <v>146155</v>
      </c>
      <c r="W123" s="98">
        <v>149199</v>
      </c>
      <c r="X123" s="98">
        <v>152084</v>
      </c>
      <c r="Y123" s="98">
        <v>153736</v>
      </c>
      <c r="Z123" s="97">
        <v>155239</v>
      </c>
      <c r="AA123" s="134"/>
      <c r="AB123" s="70">
        <f t="shared" si="245"/>
        <v>1550</v>
      </c>
      <c r="AC123" s="12">
        <f t="shared" si="246"/>
        <v>3050</v>
      </c>
      <c r="AD123" s="12">
        <f t="shared" si="247"/>
        <v>3748</v>
      </c>
      <c r="AE123" s="12">
        <f t="shared" si="248"/>
        <v>4082</v>
      </c>
      <c r="AF123" s="12">
        <f t="shared" si="249"/>
        <v>4057</v>
      </c>
      <c r="AG123" s="12">
        <f t="shared" si="250"/>
        <v>4278</v>
      </c>
      <c r="AH123" s="12">
        <f t="shared" si="251"/>
        <v>5514</v>
      </c>
      <c r="AI123" s="12">
        <f t="shared" si="252"/>
        <v>6478</v>
      </c>
      <c r="AJ123" s="12">
        <f t="shared" si="253"/>
        <v>6484</v>
      </c>
      <c r="AK123" s="12">
        <f t="shared" si="254"/>
        <v>6776</v>
      </c>
      <c r="AL123" s="12">
        <f t="shared" si="255"/>
        <v>3306</v>
      </c>
      <c r="AM123" s="12">
        <f t="shared" si="256"/>
        <v>4244</v>
      </c>
      <c r="AN123" s="12">
        <f t="shared" si="257"/>
        <v>3398</v>
      </c>
      <c r="AO123" s="12">
        <f t="shared" si="258"/>
        <v>2799</v>
      </c>
      <c r="AP123" s="12">
        <f t="shared" si="259"/>
        <v>2178</v>
      </c>
      <c r="AQ123" s="12">
        <f t="shared" si="260"/>
        <v>3044</v>
      </c>
      <c r="AR123" s="12">
        <f t="shared" si="261"/>
        <v>2885</v>
      </c>
      <c r="AS123" s="12">
        <f t="shared" si="262"/>
        <v>1652</v>
      </c>
      <c r="AT123" s="12">
        <f t="shared" si="263"/>
        <v>1503</v>
      </c>
      <c r="AU123" s="79">
        <f t="shared" si="264"/>
        <v>71026</v>
      </c>
      <c r="AV123" s="63"/>
      <c r="AW123" s="17">
        <v>234</v>
      </c>
      <c r="AX123" s="12">
        <v>492</v>
      </c>
      <c r="AY123" s="12">
        <v>601</v>
      </c>
      <c r="AZ123" s="12">
        <v>646</v>
      </c>
      <c r="BA123" s="12">
        <v>522</v>
      </c>
      <c r="BB123" s="12">
        <v>665</v>
      </c>
      <c r="BC123" s="12">
        <v>672</v>
      </c>
      <c r="BD123" s="12">
        <v>692</v>
      </c>
      <c r="BE123" s="12">
        <v>668</v>
      </c>
      <c r="BF123" s="11">
        <v>683</v>
      </c>
      <c r="BG123" s="11">
        <v>608</v>
      </c>
      <c r="BH123" s="11">
        <v>641</v>
      </c>
      <c r="BI123" s="11">
        <v>495</v>
      </c>
      <c r="BJ123" s="11">
        <v>961</v>
      </c>
      <c r="BK123" s="11">
        <v>1272</v>
      </c>
      <c r="BL123" s="11">
        <v>705</v>
      </c>
      <c r="BM123" s="12">
        <v>993</v>
      </c>
      <c r="BN123" s="12">
        <v>1390</v>
      </c>
      <c r="BO123" s="12">
        <v>1368</v>
      </c>
      <c r="BP123" s="19">
        <f t="shared" si="265"/>
        <v>14308</v>
      </c>
      <c r="BQ123" s="134"/>
      <c r="BR123" s="5">
        <f t="shared" si="266"/>
        <v>1784</v>
      </c>
      <c r="BS123" s="5">
        <f t="shared" si="267"/>
        <v>3542</v>
      </c>
      <c r="BT123" s="5">
        <f t="shared" si="268"/>
        <v>4349</v>
      </c>
      <c r="BU123" s="5">
        <f t="shared" si="269"/>
        <v>4728</v>
      </c>
      <c r="BV123" s="5">
        <f t="shared" si="270"/>
        <v>4579</v>
      </c>
      <c r="BW123" s="5">
        <f t="shared" si="271"/>
        <v>4943</v>
      </c>
      <c r="BX123" s="5">
        <f t="shared" si="272"/>
        <v>6186</v>
      </c>
      <c r="BY123" s="5">
        <f t="shared" si="273"/>
        <v>7170</v>
      </c>
      <c r="BZ123" s="5">
        <f t="shared" si="274"/>
        <v>7152</v>
      </c>
      <c r="CA123" s="5">
        <f t="shared" si="275"/>
        <v>7459</v>
      </c>
      <c r="CB123" s="5">
        <f t="shared" si="276"/>
        <v>3914</v>
      </c>
      <c r="CC123" s="5">
        <f t="shared" si="277"/>
        <v>4885</v>
      </c>
      <c r="CD123" s="5">
        <f t="shared" si="278"/>
        <v>3893</v>
      </c>
      <c r="CE123" s="5">
        <f t="shared" si="279"/>
        <v>3760</v>
      </c>
      <c r="CF123" s="5">
        <f t="shared" si="280"/>
        <v>3450</v>
      </c>
      <c r="CG123" s="5">
        <f t="shared" si="281"/>
        <v>3749</v>
      </c>
      <c r="CH123" s="5">
        <f t="shared" si="282"/>
        <v>3878</v>
      </c>
      <c r="CI123" s="5">
        <f t="shared" si="283"/>
        <v>3042</v>
      </c>
      <c r="CJ123" s="5">
        <f t="shared" si="284"/>
        <v>2871</v>
      </c>
      <c r="CK123" s="19">
        <f t="shared" si="285"/>
        <v>85334</v>
      </c>
      <c r="CL123" s="19"/>
      <c r="CM123" s="5"/>
      <c r="CN123" s="5">
        <f t="shared" si="286"/>
        <v>1758</v>
      </c>
      <c r="CO123" s="5">
        <f t="shared" si="287"/>
        <v>807</v>
      </c>
      <c r="CP123" s="5">
        <f t="shared" si="288"/>
        <v>379</v>
      </c>
      <c r="CQ123" s="5">
        <f t="shared" si="289"/>
        <v>-149</v>
      </c>
      <c r="CR123" s="5">
        <f t="shared" si="290"/>
        <v>364</v>
      </c>
      <c r="CS123" s="5">
        <f t="shared" si="291"/>
        <v>1243</v>
      </c>
      <c r="CT123" s="5">
        <f t="shared" si="292"/>
        <v>984</v>
      </c>
      <c r="CU123" s="5">
        <f t="shared" si="293"/>
        <v>-18</v>
      </c>
      <c r="CV123" s="5">
        <f t="shared" si="294"/>
        <v>307</v>
      </c>
      <c r="CW123" s="5">
        <f t="shared" si="295"/>
        <v>-3545</v>
      </c>
      <c r="CX123" s="5">
        <f t="shared" si="296"/>
        <v>971</v>
      </c>
      <c r="CY123" s="5">
        <f t="shared" si="297"/>
        <v>-992</v>
      </c>
      <c r="CZ123" s="5">
        <f t="shared" si="298"/>
        <v>-133</v>
      </c>
      <c r="DA123" s="5">
        <f t="shared" si="299"/>
        <v>-310</v>
      </c>
      <c r="DB123" s="5">
        <f t="shared" si="300"/>
        <v>299</v>
      </c>
      <c r="DC123" s="5">
        <f t="shared" si="301"/>
        <v>129</v>
      </c>
      <c r="DD123" s="5">
        <f t="shared" si="302"/>
        <v>-836</v>
      </c>
      <c r="DE123" s="5">
        <f t="shared" si="303"/>
        <v>-171</v>
      </c>
      <c r="DF123" s="19"/>
      <c r="DG123" s="19"/>
      <c r="DH123" s="19"/>
      <c r="DI123" s="77"/>
      <c r="DJ123" s="121">
        <v>0.98542600896860988</v>
      </c>
      <c r="DK123" s="121">
        <v>0.22783738001129306</v>
      </c>
      <c r="DL123" s="121">
        <v>8.7146470452977701E-2</v>
      </c>
      <c r="DM123" s="121">
        <v>-3.1514382402707278E-2</v>
      </c>
      <c r="DN123" s="121">
        <v>7.9493339157021184E-2</v>
      </c>
      <c r="DO123" s="121">
        <v>0.25146672061501113</v>
      </c>
      <c r="DP123" s="121">
        <v>0.15906886517943744</v>
      </c>
      <c r="DQ123" s="121">
        <v>-2.5104602510460251E-3</v>
      </c>
      <c r="DR123" s="121">
        <v>4.2925055928411636E-2</v>
      </c>
      <c r="DS123" s="121">
        <v>-0.47526478080171602</v>
      </c>
      <c r="DT123" s="121">
        <v>0.24808380173735309</v>
      </c>
      <c r="DU123" s="121">
        <v>-0.20307062436028658</v>
      </c>
      <c r="DV123" s="121">
        <v>-3.4163883894169023E-2</v>
      </c>
      <c r="DW123" s="121">
        <v>-8.2446808510638292E-2</v>
      </c>
      <c r="DX123" s="121">
        <v>8.666666666666667E-2</v>
      </c>
      <c r="DY123" s="121">
        <v>3.4409175780208058E-2</v>
      </c>
      <c r="DZ123" s="121">
        <v>-0.21557503867973182</v>
      </c>
      <c r="EA123" s="121"/>
      <c r="EB123" s="24"/>
      <c r="EC123" s="63"/>
      <c r="ED123" s="77"/>
      <c r="EE123" s="77"/>
      <c r="EF123" s="77"/>
      <c r="EG123" s="77"/>
      <c r="EH123" s="77"/>
      <c r="EI123" s="77"/>
      <c r="EJ123" s="77"/>
      <c r="EK123" s="77"/>
      <c r="EL123" s="77"/>
      <c r="EM123" s="77"/>
      <c r="EN123" s="77"/>
      <c r="EO123" s="77"/>
      <c r="EP123" s="77"/>
      <c r="EQ123" s="77"/>
      <c r="ER123" s="77"/>
      <c r="ES123" s="77"/>
      <c r="ET123" s="77"/>
      <c r="EU123" s="77"/>
      <c r="EV123" s="77"/>
      <c r="EW123" s="24"/>
      <c r="EX123" s="19"/>
      <c r="EY123" s="77"/>
      <c r="EZ123" s="77"/>
      <c r="FA123" s="77"/>
      <c r="FB123" s="77"/>
      <c r="FC123" s="77"/>
      <c r="FD123" s="77"/>
      <c r="FE123" s="77"/>
      <c r="FF123" s="77"/>
      <c r="FG123" s="77"/>
      <c r="FH123" s="77"/>
      <c r="FI123" s="77"/>
      <c r="FJ123" s="77"/>
      <c r="FK123" s="77"/>
      <c r="FL123" s="77"/>
      <c r="FM123" s="77"/>
      <c r="FN123" s="77"/>
      <c r="FO123" s="77"/>
      <c r="FP123" s="77"/>
      <c r="FQ123" s="77"/>
      <c r="FR123" s="24"/>
      <c r="FS123" s="24"/>
      <c r="FT123" s="24"/>
      <c r="FU123" s="77"/>
      <c r="FV123" s="77"/>
      <c r="FW123" s="77"/>
      <c r="FX123" s="77"/>
      <c r="FY123" s="77"/>
      <c r="FZ123" s="77"/>
      <c r="GA123" s="77"/>
      <c r="GB123" s="77"/>
      <c r="GC123" s="77"/>
      <c r="GD123" s="77"/>
      <c r="GE123" s="77"/>
      <c r="GF123" s="77"/>
      <c r="GG123" s="77"/>
      <c r="GH123" s="77"/>
      <c r="GI123" s="77"/>
      <c r="GJ123" s="77"/>
      <c r="GK123" s="77"/>
      <c r="GL123" s="77"/>
      <c r="GM123" s="77"/>
      <c r="GN123" s="24"/>
      <c r="GO123" s="24">
        <v>4.7849999999999993E-3</v>
      </c>
      <c r="GP123" s="10">
        <f t="shared" si="304"/>
        <v>8.5364399999999989</v>
      </c>
      <c r="GQ123" s="10">
        <f t="shared" si="305"/>
        <v>16.948469999999997</v>
      </c>
      <c r="GR123" s="10">
        <f t="shared" si="306"/>
        <v>20.809964999999998</v>
      </c>
      <c r="GS123" s="10">
        <f t="shared" si="307"/>
        <v>22.623479999999997</v>
      </c>
      <c r="GT123" s="10">
        <f t="shared" si="308"/>
        <v>21.910514999999997</v>
      </c>
      <c r="GU123" s="10">
        <f t="shared" si="309"/>
        <v>23.652254999999997</v>
      </c>
      <c r="GV123" s="10">
        <f t="shared" si="310"/>
        <v>29.600009999999997</v>
      </c>
      <c r="GW123" s="10">
        <f t="shared" si="311"/>
        <v>34.308449999999993</v>
      </c>
      <c r="GX123" s="10">
        <f t="shared" si="312"/>
        <v>34.222319999999996</v>
      </c>
      <c r="GY123" s="10">
        <f t="shared" si="313"/>
        <v>35.691314999999996</v>
      </c>
      <c r="GZ123" s="10">
        <f t="shared" si="314"/>
        <v>18.728489999999997</v>
      </c>
      <c r="HA123" s="10">
        <f t="shared" si="315"/>
        <v>23.374724999999998</v>
      </c>
      <c r="HB123" s="10">
        <f t="shared" si="316"/>
        <v>18.628004999999998</v>
      </c>
      <c r="HC123" s="10">
        <f t="shared" si="317"/>
        <v>17.991599999999998</v>
      </c>
      <c r="HD123" s="10">
        <f t="shared" si="318"/>
        <v>16.508249999999997</v>
      </c>
      <c r="HE123" s="10">
        <f t="shared" si="319"/>
        <v>17.938964999999996</v>
      </c>
      <c r="HF123" s="10">
        <f t="shared" si="320"/>
        <v>18.556229999999996</v>
      </c>
      <c r="HG123" s="10">
        <f t="shared" si="321"/>
        <v>14.555969999999999</v>
      </c>
      <c r="HH123" s="10">
        <f t="shared" si="322"/>
        <v>13.737734999999999</v>
      </c>
      <c r="HI123" s="19">
        <f t="shared" si="323"/>
        <v>408.32318999999995</v>
      </c>
      <c r="HJ123" s="115"/>
      <c r="HK123" s="115"/>
      <c r="HL123" s="115"/>
      <c r="HM123" s="115"/>
      <c r="HN123" s="115"/>
      <c r="HO123" s="115"/>
      <c r="HP123" s="115"/>
      <c r="HQ123" s="115"/>
      <c r="HR123" s="115"/>
      <c r="HS123" s="115"/>
      <c r="HT123" s="115"/>
      <c r="HU123" s="115"/>
      <c r="HV123" s="115"/>
      <c r="HW123" s="115"/>
      <c r="HX123" s="115"/>
      <c r="HY123" s="115"/>
      <c r="HZ123" s="115"/>
      <c r="IA123" s="115"/>
      <c r="IB123" s="115"/>
      <c r="IC123" s="22">
        <f t="shared" si="324"/>
        <v>4.7849999999999993E-3</v>
      </c>
      <c r="ID123" s="22"/>
      <c r="IE123" s="24">
        <f t="shared" si="242"/>
        <v>1.2075993730699616E-6</v>
      </c>
      <c r="IF123" s="24">
        <f t="shared" si="243"/>
        <v>3.5893167851463641E-5</v>
      </c>
    </row>
    <row r="124" spans="1:240" x14ac:dyDescent="0.25">
      <c r="A124" s="163">
        <v>122</v>
      </c>
      <c r="B124" s="49"/>
      <c r="C124" s="49" t="s">
        <v>185</v>
      </c>
      <c r="D124" s="49" t="s">
        <v>185</v>
      </c>
      <c r="E124" s="82">
        <v>213</v>
      </c>
      <c r="F124" s="53" t="s">
        <v>133</v>
      </c>
      <c r="G124" s="17">
        <v>114</v>
      </c>
      <c r="H124" s="12">
        <v>144</v>
      </c>
      <c r="I124" s="12">
        <v>178</v>
      </c>
      <c r="J124" s="12">
        <v>220</v>
      </c>
      <c r="K124" s="12">
        <v>261</v>
      </c>
      <c r="L124" s="12">
        <v>284</v>
      </c>
      <c r="M124" s="12">
        <v>369</v>
      </c>
      <c r="N124" s="12">
        <v>587</v>
      </c>
      <c r="O124" s="12">
        <v>748</v>
      </c>
      <c r="P124" s="11">
        <v>955</v>
      </c>
      <c r="Q124" s="11">
        <v>1129</v>
      </c>
      <c r="R124" s="12">
        <v>1424</v>
      </c>
      <c r="S124" s="11">
        <v>1838</v>
      </c>
      <c r="T124" s="12">
        <v>2039</v>
      </c>
      <c r="U124" s="12">
        <v>2142</v>
      </c>
      <c r="V124" s="97">
        <v>2249</v>
      </c>
      <c r="W124" s="97">
        <v>2361</v>
      </c>
      <c r="X124" s="97">
        <v>2269</v>
      </c>
      <c r="Y124" s="97">
        <v>2065</v>
      </c>
      <c r="Z124" s="98">
        <v>1881</v>
      </c>
      <c r="AA124" s="63"/>
      <c r="AB124" s="72">
        <f t="shared" si="245"/>
        <v>30</v>
      </c>
      <c r="AC124" s="11">
        <f t="shared" si="246"/>
        <v>34</v>
      </c>
      <c r="AD124" s="11">
        <f t="shared" si="247"/>
        <v>42</v>
      </c>
      <c r="AE124" s="11">
        <f t="shared" si="248"/>
        <v>41</v>
      </c>
      <c r="AF124" s="11">
        <f t="shared" si="249"/>
        <v>23</v>
      </c>
      <c r="AG124" s="11">
        <f t="shared" si="250"/>
        <v>85</v>
      </c>
      <c r="AH124" s="11">
        <f t="shared" si="251"/>
        <v>218</v>
      </c>
      <c r="AI124" s="11">
        <f t="shared" si="252"/>
        <v>161</v>
      </c>
      <c r="AJ124" s="11">
        <f t="shared" si="253"/>
        <v>207</v>
      </c>
      <c r="AK124" s="11">
        <f t="shared" si="254"/>
        <v>174</v>
      </c>
      <c r="AL124" s="11">
        <f t="shared" si="255"/>
        <v>295</v>
      </c>
      <c r="AM124" s="11">
        <f t="shared" si="256"/>
        <v>414</v>
      </c>
      <c r="AN124" s="11">
        <f t="shared" si="257"/>
        <v>201</v>
      </c>
      <c r="AO124" s="11">
        <f t="shared" si="258"/>
        <v>103</v>
      </c>
      <c r="AP124" s="11">
        <f t="shared" si="259"/>
        <v>107</v>
      </c>
      <c r="AQ124" s="11">
        <f t="shared" si="260"/>
        <v>112</v>
      </c>
      <c r="AR124" s="11">
        <f t="shared" si="261"/>
        <v>-92</v>
      </c>
      <c r="AS124" s="11">
        <f t="shared" si="262"/>
        <v>-204</v>
      </c>
      <c r="AT124" s="11">
        <f t="shared" si="263"/>
        <v>-184</v>
      </c>
      <c r="AU124" s="78">
        <f t="shared" si="264"/>
        <v>1767</v>
      </c>
      <c r="AV124" s="65"/>
      <c r="AW124" s="17">
        <v>3</v>
      </c>
      <c r="AX124" s="12">
        <v>8</v>
      </c>
      <c r="AY124" s="12">
        <v>13</v>
      </c>
      <c r="AZ124" s="12">
        <v>22</v>
      </c>
      <c r="BA124" s="12">
        <v>29</v>
      </c>
      <c r="BB124" s="12">
        <v>32</v>
      </c>
      <c r="BC124" s="12">
        <v>23</v>
      </c>
      <c r="BD124" s="12">
        <v>60</v>
      </c>
      <c r="BE124" s="12">
        <v>120</v>
      </c>
      <c r="BF124" s="11">
        <v>89</v>
      </c>
      <c r="BG124" s="11">
        <v>79</v>
      </c>
      <c r="BH124" s="11">
        <v>160</v>
      </c>
      <c r="BI124" s="11">
        <v>136</v>
      </c>
      <c r="BJ124" s="11">
        <v>165</v>
      </c>
      <c r="BK124" s="11">
        <v>124</v>
      </c>
      <c r="BL124" s="11">
        <v>102</v>
      </c>
      <c r="BM124" s="12">
        <v>257</v>
      </c>
      <c r="BN124" s="12">
        <v>337</v>
      </c>
      <c r="BO124" s="11">
        <v>308</v>
      </c>
      <c r="BP124" s="27">
        <f t="shared" si="265"/>
        <v>2067</v>
      </c>
      <c r="BQ124" s="27"/>
      <c r="BR124" s="5">
        <f t="shared" si="266"/>
        <v>33</v>
      </c>
      <c r="BS124" s="5">
        <f t="shared" si="267"/>
        <v>42</v>
      </c>
      <c r="BT124" s="5">
        <f t="shared" si="268"/>
        <v>55</v>
      </c>
      <c r="BU124" s="5">
        <f t="shared" si="269"/>
        <v>63</v>
      </c>
      <c r="BV124" s="5">
        <f t="shared" si="270"/>
        <v>52</v>
      </c>
      <c r="BW124" s="5">
        <f t="shared" si="271"/>
        <v>117</v>
      </c>
      <c r="BX124" s="5">
        <f t="shared" si="272"/>
        <v>241</v>
      </c>
      <c r="BY124" s="5">
        <f t="shared" si="273"/>
        <v>221</v>
      </c>
      <c r="BZ124" s="5">
        <f t="shared" si="274"/>
        <v>327</v>
      </c>
      <c r="CA124" s="5">
        <f t="shared" si="275"/>
        <v>263</v>
      </c>
      <c r="CB124" s="5">
        <f t="shared" si="276"/>
        <v>374</v>
      </c>
      <c r="CC124" s="5">
        <f t="shared" si="277"/>
        <v>574</v>
      </c>
      <c r="CD124" s="5">
        <f t="shared" si="278"/>
        <v>337</v>
      </c>
      <c r="CE124" s="5">
        <f t="shared" si="279"/>
        <v>268</v>
      </c>
      <c r="CF124" s="5">
        <f t="shared" si="280"/>
        <v>231</v>
      </c>
      <c r="CG124" s="5">
        <f t="shared" si="281"/>
        <v>214</v>
      </c>
      <c r="CH124" s="5">
        <f t="shared" si="282"/>
        <v>165</v>
      </c>
      <c r="CI124" s="5">
        <f t="shared" si="283"/>
        <v>133</v>
      </c>
      <c r="CJ124" s="5">
        <f t="shared" si="284"/>
        <v>124</v>
      </c>
      <c r="CK124" s="19">
        <f t="shared" si="285"/>
        <v>3834</v>
      </c>
      <c r="CL124" s="19"/>
      <c r="CM124" s="5"/>
      <c r="CN124" s="5">
        <f t="shared" si="286"/>
        <v>9</v>
      </c>
      <c r="CO124" s="5">
        <f t="shared" si="287"/>
        <v>13</v>
      </c>
      <c r="CP124" s="5">
        <f t="shared" si="288"/>
        <v>8</v>
      </c>
      <c r="CQ124" s="5">
        <f t="shared" si="289"/>
        <v>-11</v>
      </c>
      <c r="CR124" s="5">
        <f t="shared" si="290"/>
        <v>65</v>
      </c>
      <c r="CS124" s="5">
        <f t="shared" si="291"/>
        <v>124</v>
      </c>
      <c r="CT124" s="5">
        <f t="shared" si="292"/>
        <v>-20</v>
      </c>
      <c r="CU124" s="5">
        <f t="shared" si="293"/>
        <v>106</v>
      </c>
      <c r="CV124" s="5">
        <f t="shared" si="294"/>
        <v>-64</v>
      </c>
      <c r="CW124" s="5">
        <f t="shared" si="295"/>
        <v>111</v>
      </c>
      <c r="CX124" s="5">
        <f t="shared" si="296"/>
        <v>200</v>
      </c>
      <c r="CY124" s="5">
        <f t="shared" si="297"/>
        <v>-237</v>
      </c>
      <c r="CZ124" s="5">
        <f t="shared" si="298"/>
        <v>-69</v>
      </c>
      <c r="DA124" s="5">
        <f t="shared" si="299"/>
        <v>-37</v>
      </c>
      <c r="DB124" s="5">
        <f t="shared" si="300"/>
        <v>-17</v>
      </c>
      <c r="DC124" s="5">
        <f t="shared" si="301"/>
        <v>-49</v>
      </c>
      <c r="DD124" s="5">
        <f t="shared" si="302"/>
        <v>-32</v>
      </c>
      <c r="DE124" s="5">
        <f t="shared" si="303"/>
        <v>-9</v>
      </c>
      <c r="DF124" s="19"/>
      <c r="DG124" s="19"/>
      <c r="DH124" s="19"/>
      <c r="DI124" s="77"/>
      <c r="DJ124" s="121">
        <v>0.27272727272727271</v>
      </c>
      <c r="DK124" s="121">
        <v>0.30952380952380953</v>
      </c>
      <c r="DL124" s="121">
        <v>0.14545454545454545</v>
      </c>
      <c r="DM124" s="121">
        <v>-0.17460317460317459</v>
      </c>
      <c r="DN124" s="121">
        <v>1.25</v>
      </c>
      <c r="DO124" s="121">
        <v>1.0598290598290598</v>
      </c>
      <c r="DP124" s="121">
        <v>-8.2987551867219914E-2</v>
      </c>
      <c r="DQ124" s="121">
        <v>0.47963800904977377</v>
      </c>
      <c r="DR124" s="121">
        <v>-0.19571865443425077</v>
      </c>
      <c r="DS124" s="121">
        <v>0.4220532319391635</v>
      </c>
      <c r="DT124" s="121">
        <v>0.53475935828877008</v>
      </c>
      <c r="DU124" s="121">
        <v>-0.41289198606271776</v>
      </c>
      <c r="DV124" s="121">
        <v>-0.20474777448071216</v>
      </c>
      <c r="DW124" s="121">
        <v>-0.13805970149253732</v>
      </c>
      <c r="DX124" s="121">
        <v>-7.3593073593073599E-2</v>
      </c>
      <c r="DY124" s="121">
        <v>-0.22897196261682243</v>
      </c>
      <c r="DZ124" s="121">
        <v>-0.19393939393939394</v>
      </c>
      <c r="EA124" s="121"/>
      <c r="EB124" s="24"/>
      <c r="EC124" s="65"/>
      <c r="ED124" s="77"/>
      <c r="EE124" s="77"/>
      <c r="EF124" s="77"/>
      <c r="EG124" s="77"/>
      <c r="EH124" s="77"/>
      <c r="EI124" s="77"/>
      <c r="EJ124" s="77"/>
      <c r="EK124" s="77"/>
      <c r="EL124" s="77"/>
      <c r="EM124" s="77"/>
      <c r="EN124" s="77"/>
      <c r="EO124" s="77"/>
      <c r="EP124" s="77"/>
      <c r="EQ124" s="77"/>
      <c r="ER124" s="77"/>
      <c r="ES124" s="77"/>
      <c r="ET124" s="77"/>
      <c r="EU124" s="77"/>
      <c r="EV124" s="77"/>
      <c r="EW124" s="24"/>
      <c r="EX124" s="27"/>
      <c r="EY124" s="77"/>
      <c r="EZ124" s="77"/>
      <c r="FA124" s="77"/>
      <c r="FB124" s="77"/>
      <c r="FC124" s="77"/>
      <c r="FD124" s="77"/>
      <c r="FE124" s="77"/>
      <c r="FF124" s="77"/>
      <c r="FG124" s="77"/>
      <c r="FH124" s="77"/>
      <c r="FI124" s="77"/>
      <c r="FJ124" s="77"/>
      <c r="FK124" s="77"/>
      <c r="FL124" s="77"/>
      <c r="FM124" s="77"/>
      <c r="FN124" s="77"/>
      <c r="FO124" s="77"/>
      <c r="FP124" s="77"/>
      <c r="FQ124" s="77"/>
      <c r="FR124" s="24"/>
      <c r="FS124" s="24"/>
      <c r="FT124" s="24"/>
      <c r="FU124" s="77"/>
      <c r="FV124" s="77"/>
      <c r="FW124" s="77"/>
      <c r="FX124" s="77"/>
      <c r="FY124" s="77"/>
      <c r="FZ124" s="77"/>
      <c r="GA124" s="77"/>
      <c r="GB124" s="77"/>
      <c r="GC124" s="77"/>
      <c r="GD124" s="77"/>
      <c r="GE124" s="77"/>
      <c r="GF124" s="77"/>
      <c r="GG124" s="77"/>
      <c r="GH124" s="77"/>
      <c r="GI124" s="77"/>
      <c r="GJ124" s="77"/>
      <c r="GK124" s="77"/>
      <c r="GL124" s="77"/>
      <c r="GM124" s="77"/>
      <c r="GN124" s="24"/>
      <c r="GO124" s="24">
        <v>3.6540000000000003E-2</v>
      </c>
      <c r="GP124" s="10">
        <f t="shared" si="304"/>
        <v>1.2058200000000001</v>
      </c>
      <c r="GQ124" s="10">
        <f t="shared" si="305"/>
        <v>1.53468</v>
      </c>
      <c r="GR124" s="10">
        <f t="shared" si="306"/>
        <v>2.0097</v>
      </c>
      <c r="GS124" s="10">
        <f t="shared" si="307"/>
        <v>2.3020200000000002</v>
      </c>
      <c r="GT124" s="10">
        <f t="shared" si="308"/>
        <v>1.9000800000000002</v>
      </c>
      <c r="GU124" s="10">
        <f t="shared" si="309"/>
        <v>4.2751800000000006</v>
      </c>
      <c r="GV124" s="10">
        <f t="shared" si="310"/>
        <v>8.806140000000001</v>
      </c>
      <c r="GW124" s="10">
        <f t="shared" si="311"/>
        <v>8.0753400000000006</v>
      </c>
      <c r="GX124" s="10">
        <f t="shared" si="312"/>
        <v>11.948580000000002</v>
      </c>
      <c r="GY124" s="10">
        <f t="shared" si="313"/>
        <v>9.6100200000000005</v>
      </c>
      <c r="GZ124" s="10">
        <f t="shared" si="314"/>
        <v>13.665960000000002</v>
      </c>
      <c r="HA124" s="10">
        <f t="shared" si="315"/>
        <v>20.973960000000002</v>
      </c>
      <c r="HB124" s="10">
        <f t="shared" si="316"/>
        <v>12.313980000000001</v>
      </c>
      <c r="HC124" s="10">
        <f t="shared" si="317"/>
        <v>9.792720000000001</v>
      </c>
      <c r="HD124" s="10">
        <f t="shared" si="318"/>
        <v>8.4407399999999999</v>
      </c>
      <c r="HE124" s="10">
        <f t="shared" si="319"/>
        <v>7.819560000000001</v>
      </c>
      <c r="HF124" s="10">
        <f t="shared" si="320"/>
        <v>6.0291000000000006</v>
      </c>
      <c r="HG124" s="10">
        <f t="shared" si="321"/>
        <v>4.85982</v>
      </c>
      <c r="HH124" s="10">
        <f t="shared" si="322"/>
        <v>4.5309600000000003</v>
      </c>
      <c r="HI124" s="19">
        <f t="shared" si="323"/>
        <v>140.09436000000002</v>
      </c>
      <c r="HJ124" s="115"/>
      <c r="HK124" s="115"/>
      <c r="HL124" s="115"/>
      <c r="HM124" s="115"/>
      <c r="HN124" s="115"/>
      <c r="HO124" s="115"/>
      <c r="HP124" s="115"/>
      <c r="HQ124" s="115"/>
      <c r="HR124" s="115"/>
      <c r="HS124" s="115"/>
      <c r="HT124" s="115"/>
      <c r="HU124" s="115"/>
      <c r="HV124" s="115"/>
      <c r="HW124" s="115"/>
      <c r="HX124" s="115"/>
      <c r="HY124" s="115"/>
      <c r="HZ124" s="115"/>
      <c r="IA124" s="115"/>
      <c r="IB124" s="115"/>
      <c r="IC124" s="22">
        <f t="shared" si="324"/>
        <v>3.6540000000000003E-2</v>
      </c>
      <c r="ID124" s="22"/>
      <c r="IE124" s="24">
        <f t="shared" si="242"/>
        <v>3.9828868844864705E-7</v>
      </c>
      <c r="IF124" s="24">
        <f t="shared" si="243"/>
        <v>1.2314829286388008E-5</v>
      </c>
    </row>
    <row r="125" spans="1:240" x14ac:dyDescent="0.25">
      <c r="A125" s="163">
        <v>123</v>
      </c>
      <c r="B125" s="43"/>
      <c r="C125" s="43" t="s">
        <v>281</v>
      </c>
      <c r="D125" s="43" t="s">
        <v>188</v>
      </c>
      <c r="E125" s="82">
        <v>417</v>
      </c>
      <c r="F125" s="53" t="s">
        <v>85</v>
      </c>
      <c r="G125" s="17">
        <v>48</v>
      </c>
      <c r="H125" s="12">
        <v>51</v>
      </c>
      <c r="I125" s="12">
        <v>48</v>
      </c>
      <c r="J125" s="12">
        <v>42</v>
      </c>
      <c r="K125" s="12">
        <v>42</v>
      </c>
      <c r="L125" s="12">
        <v>52</v>
      </c>
      <c r="M125" s="12">
        <v>53</v>
      </c>
      <c r="N125" s="12">
        <v>58</v>
      </c>
      <c r="O125" s="12">
        <v>62</v>
      </c>
      <c r="P125" s="11">
        <v>57</v>
      </c>
      <c r="Q125" s="11">
        <v>54</v>
      </c>
      <c r="R125" s="12">
        <v>56</v>
      </c>
      <c r="S125" s="11">
        <v>82</v>
      </c>
      <c r="T125" s="12">
        <v>94</v>
      </c>
      <c r="U125" s="12">
        <v>91</v>
      </c>
      <c r="V125" s="97">
        <v>99</v>
      </c>
      <c r="W125" s="97">
        <v>101</v>
      </c>
      <c r="X125" s="97">
        <v>106</v>
      </c>
      <c r="Y125" s="97">
        <v>105</v>
      </c>
      <c r="Z125" s="97">
        <v>110</v>
      </c>
      <c r="AA125" s="65"/>
      <c r="AB125" s="72">
        <f t="shared" si="245"/>
        <v>3</v>
      </c>
      <c r="AC125" s="11">
        <f t="shared" si="246"/>
        <v>-3</v>
      </c>
      <c r="AD125" s="11">
        <f t="shared" si="247"/>
        <v>-6</v>
      </c>
      <c r="AE125" s="11">
        <f t="shared" si="248"/>
        <v>0</v>
      </c>
      <c r="AF125" s="11">
        <f t="shared" si="249"/>
        <v>10</v>
      </c>
      <c r="AG125" s="11">
        <f t="shared" si="250"/>
        <v>1</v>
      </c>
      <c r="AH125" s="11">
        <f t="shared" si="251"/>
        <v>5</v>
      </c>
      <c r="AI125" s="11">
        <f t="shared" si="252"/>
        <v>4</v>
      </c>
      <c r="AJ125" s="11">
        <f t="shared" si="253"/>
        <v>-5</v>
      </c>
      <c r="AK125" s="11">
        <f t="shared" si="254"/>
        <v>-3</v>
      </c>
      <c r="AL125" s="11">
        <f t="shared" si="255"/>
        <v>2</v>
      </c>
      <c r="AM125" s="11">
        <f t="shared" si="256"/>
        <v>26</v>
      </c>
      <c r="AN125" s="11">
        <f t="shared" si="257"/>
        <v>12</v>
      </c>
      <c r="AO125" s="11">
        <f t="shared" si="258"/>
        <v>-3</v>
      </c>
      <c r="AP125" s="11">
        <f t="shared" si="259"/>
        <v>8</v>
      </c>
      <c r="AQ125" s="11">
        <f t="shared" si="260"/>
        <v>2</v>
      </c>
      <c r="AR125" s="11">
        <f t="shared" si="261"/>
        <v>5</v>
      </c>
      <c r="AS125" s="11">
        <f t="shared" si="262"/>
        <v>-1</v>
      </c>
      <c r="AT125" s="11">
        <f t="shared" si="263"/>
        <v>5</v>
      </c>
      <c r="AU125" s="78">
        <f t="shared" si="264"/>
        <v>62</v>
      </c>
      <c r="AV125" s="65"/>
      <c r="AW125" s="17">
        <v>4</v>
      </c>
      <c r="AX125" s="12">
        <v>7</v>
      </c>
      <c r="AY125" s="12">
        <v>5</v>
      </c>
      <c r="AZ125" s="12">
        <v>4</v>
      </c>
      <c r="BA125" s="12">
        <v>4</v>
      </c>
      <c r="BB125" s="12">
        <v>5</v>
      </c>
      <c r="BC125" s="12">
        <v>2</v>
      </c>
      <c r="BD125" s="12">
        <v>7</v>
      </c>
      <c r="BE125" s="12">
        <v>11</v>
      </c>
      <c r="BF125" s="11">
        <v>8</v>
      </c>
      <c r="BG125" s="12">
        <v>4</v>
      </c>
      <c r="BH125" s="12">
        <v>6</v>
      </c>
      <c r="BI125" s="12">
        <v>3</v>
      </c>
      <c r="BJ125" s="12">
        <v>8</v>
      </c>
      <c r="BK125" s="12">
        <v>1</v>
      </c>
      <c r="BL125" s="12">
        <v>4</v>
      </c>
      <c r="BM125" s="11">
        <v>3</v>
      </c>
      <c r="BN125" s="11">
        <v>6</v>
      </c>
      <c r="BO125" s="8">
        <v>4.5</v>
      </c>
      <c r="BP125" s="27">
        <f t="shared" si="265"/>
        <v>96.5</v>
      </c>
      <c r="BQ125" s="2"/>
      <c r="BR125" s="5">
        <f t="shared" si="266"/>
        <v>7</v>
      </c>
      <c r="BS125" s="5">
        <f t="shared" si="267"/>
        <v>4</v>
      </c>
      <c r="BT125" s="5">
        <f t="shared" si="268"/>
        <v>-1</v>
      </c>
      <c r="BU125" s="5">
        <f t="shared" si="269"/>
        <v>4</v>
      </c>
      <c r="BV125" s="5">
        <f t="shared" si="270"/>
        <v>14</v>
      </c>
      <c r="BW125" s="5">
        <f t="shared" si="271"/>
        <v>6</v>
      </c>
      <c r="BX125" s="5">
        <f t="shared" si="272"/>
        <v>7</v>
      </c>
      <c r="BY125" s="5">
        <f t="shared" si="273"/>
        <v>11</v>
      </c>
      <c r="BZ125" s="5">
        <f t="shared" si="274"/>
        <v>6</v>
      </c>
      <c r="CA125" s="5">
        <f t="shared" si="275"/>
        <v>5</v>
      </c>
      <c r="CB125" s="5">
        <f t="shared" si="276"/>
        <v>6</v>
      </c>
      <c r="CC125" s="5">
        <f t="shared" si="277"/>
        <v>32</v>
      </c>
      <c r="CD125" s="5">
        <f t="shared" si="278"/>
        <v>15</v>
      </c>
      <c r="CE125" s="5">
        <f t="shared" si="279"/>
        <v>5</v>
      </c>
      <c r="CF125" s="5">
        <f t="shared" si="280"/>
        <v>9</v>
      </c>
      <c r="CG125" s="5">
        <f t="shared" si="281"/>
        <v>6</v>
      </c>
      <c r="CH125" s="5">
        <f t="shared" si="282"/>
        <v>8</v>
      </c>
      <c r="CI125" s="5">
        <f t="shared" si="283"/>
        <v>5</v>
      </c>
      <c r="CJ125" s="5">
        <f t="shared" si="284"/>
        <v>9.5</v>
      </c>
      <c r="CK125" s="19">
        <f t="shared" si="285"/>
        <v>158.5</v>
      </c>
      <c r="CL125" s="19"/>
      <c r="CM125" s="5"/>
      <c r="CN125" s="5">
        <f t="shared" si="286"/>
        <v>-3</v>
      </c>
      <c r="CO125" s="5">
        <f t="shared" si="287"/>
        <v>-5</v>
      </c>
      <c r="CP125" s="5">
        <f t="shared" si="288"/>
        <v>5</v>
      </c>
      <c r="CQ125" s="5">
        <f t="shared" si="289"/>
        <v>10</v>
      </c>
      <c r="CR125" s="5">
        <f t="shared" si="290"/>
        <v>-8</v>
      </c>
      <c r="CS125" s="5">
        <f t="shared" si="291"/>
        <v>1</v>
      </c>
      <c r="CT125" s="5">
        <f t="shared" si="292"/>
        <v>4</v>
      </c>
      <c r="CU125" s="5">
        <f t="shared" si="293"/>
        <v>-5</v>
      </c>
      <c r="CV125" s="5">
        <f t="shared" si="294"/>
        <v>-1</v>
      </c>
      <c r="CW125" s="5">
        <f t="shared" si="295"/>
        <v>1</v>
      </c>
      <c r="CX125" s="5">
        <f t="shared" si="296"/>
        <v>26</v>
      </c>
      <c r="CY125" s="5">
        <f t="shared" si="297"/>
        <v>-17</v>
      </c>
      <c r="CZ125" s="5">
        <f t="shared" si="298"/>
        <v>-10</v>
      </c>
      <c r="DA125" s="5">
        <f t="shared" si="299"/>
        <v>4</v>
      </c>
      <c r="DB125" s="5">
        <f t="shared" si="300"/>
        <v>-3</v>
      </c>
      <c r="DC125" s="5">
        <f t="shared" si="301"/>
        <v>2</v>
      </c>
      <c r="DD125" s="5">
        <f t="shared" si="302"/>
        <v>-3</v>
      </c>
      <c r="DE125" s="5">
        <f t="shared" si="303"/>
        <v>4.5</v>
      </c>
      <c r="DF125" s="19"/>
      <c r="DG125" s="19"/>
      <c r="DH125" s="19"/>
      <c r="DI125" s="77"/>
      <c r="DJ125" s="121">
        <v>-0.42857142857142855</v>
      </c>
      <c r="DK125" s="121">
        <v>-1.25</v>
      </c>
      <c r="DL125" s="121">
        <v>-5</v>
      </c>
      <c r="DM125" s="121">
        <v>2.5</v>
      </c>
      <c r="DN125" s="121">
        <v>-0.5714285714285714</v>
      </c>
      <c r="DO125" s="121">
        <v>0.16666666666666666</v>
      </c>
      <c r="DP125" s="121">
        <v>0.5714285714285714</v>
      </c>
      <c r="DQ125" s="121">
        <v>-0.45454545454545453</v>
      </c>
      <c r="DR125" s="121">
        <v>-0.16666666666666666</v>
      </c>
      <c r="DS125" s="121">
        <v>0.2</v>
      </c>
      <c r="DT125" s="121">
        <v>4.333333333333333</v>
      </c>
      <c r="DU125" s="121">
        <v>-0.53125</v>
      </c>
      <c r="DV125" s="121">
        <v>-0.66666666666666663</v>
      </c>
      <c r="DW125" s="121">
        <v>0.8</v>
      </c>
      <c r="DX125" s="121">
        <v>-0.33333333333333331</v>
      </c>
      <c r="DY125" s="121">
        <v>0.33333333333333331</v>
      </c>
      <c r="DZ125" s="121">
        <v>-0.375</v>
      </c>
      <c r="EA125" s="121"/>
      <c r="EB125" s="24"/>
      <c r="EC125" s="63"/>
      <c r="ED125" s="77"/>
      <c r="EE125" s="77"/>
      <c r="EF125" s="77"/>
      <c r="EG125" s="77"/>
      <c r="EH125" s="77"/>
      <c r="EI125" s="77"/>
      <c r="EJ125" s="77"/>
      <c r="EK125" s="77"/>
      <c r="EL125" s="77"/>
      <c r="EM125" s="77"/>
      <c r="EN125" s="77"/>
      <c r="EO125" s="77"/>
      <c r="EP125" s="77"/>
      <c r="EQ125" s="77"/>
      <c r="ER125" s="77"/>
      <c r="ES125" s="77"/>
      <c r="ET125" s="77"/>
      <c r="EU125" s="77"/>
      <c r="EV125" s="77"/>
      <c r="EW125" s="24"/>
      <c r="EX125" s="19"/>
      <c r="EY125" s="77"/>
      <c r="EZ125" s="77"/>
      <c r="FA125" s="77"/>
      <c r="FB125" s="77"/>
      <c r="FC125" s="77"/>
      <c r="FD125" s="77"/>
      <c r="FE125" s="77"/>
      <c r="FF125" s="77"/>
      <c r="FG125" s="77"/>
      <c r="FH125" s="77"/>
      <c r="FI125" s="77"/>
      <c r="FJ125" s="77"/>
      <c r="FK125" s="77"/>
      <c r="FL125" s="77"/>
      <c r="FM125" s="77"/>
      <c r="FN125" s="77"/>
      <c r="FO125" s="77"/>
      <c r="FP125" s="77"/>
      <c r="FQ125" s="77"/>
      <c r="FR125" s="24"/>
      <c r="FS125" s="24"/>
      <c r="FT125" s="24"/>
      <c r="FU125" s="77"/>
      <c r="FV125" s="77"/>
      <c r="FW125" s="77"/>
      <c r="FX125" s="77"/>
      <c r="FY125" s="77"/>
      <c r="FZ125" s="77"/>
      <c r="GA125" s="77"/>
      <c r="GB125" s="77"/>
      <c r="GC125" s="77"/>
      <c r="GD125" s="77"/>
      <c r="GE125" s="77"/>
      <c r="GF125" s="77"/>
      <c r="GG125" s="77"/>
      <c r="GH125" s="77"/>
      <c r="GI125" s="77"/>
      <c r="GJ125" s="77"/>
      <c r="GK125" s="77"/>
      <c r="GL125" s="77"/>
      <c r="GM125" s="77"/>
      <c r="GN125" s="24"/>
      <c r="GO125" s="24">
        <v>0</v>
      </c>
      <c r="GP125" s="10">
        <f t="shared" si="304"/>
        <v>0</v>
      </c>
      <c r="GQ125" s="10">
        <f t="shared" si="305"/>
        <v>0</v>
      </c>
      <c r="GR125" s="10">
        <f t="shared" si="306"/>
        <v>0</v>
      </c>
      <c r="GS125" s="10">
        <f t="shared" si="307"/>
        <v>0</v>
      </c>
      <c r="GT125" s="10">
        <f t="shared" si="308"/>
        <v>0</v>
      </c>
      <c r="GU125" s="10">
        <f t="shared" si="309"/>
        <v>0</v>
      </c>
      <c r="GV125" s="10">
        <f t="shared" si="310"/>
        <v>0</v>
      </c>
      <c r="GW125" s="10">
        <f t="shared" si="311"/>
        <v>0</v>
      </c>
      <c r="GX125" s="10">
        <f t="shared" si="312"/>
        <v>0</v>
      </c>
      <c r="GY125" s="10">
        <f t="shared" si="313"/>
        <v>0</v>
      </c>
      <c r="GZ125" s="10">
        <f t="shared" si="314"/>
        <v>0</v>
      </c>
      <c r="HA125" s="10">
        <f t="shared" si="315"/>
        <v>0</v>
      </c>
      <c r="HB125" s="10">
        <f t="shared" si="316"/>
        <v>0</v>
      </c>
      <c r="HC125" s="10">
        <f t="shared" si="317"/>
        <v>0</v>
      </c>
      <c r="HD125" s="10">
        <f t="shared" si="318"/>
        <v>0</v>
      </c>
      <c r="HE125" s="10">
        <f t="shared" si="319"/>
        <v>0</v>
      </c>
      <c r="HF125" s="10">
        <f t="shared" si="320"/>
        <v>0</v>
      </c>
      <c r="HG125" s="10">
        <f t="shared" si="321"/>
        <v>0</v>
      </c>
      <c r="HH125" s="10">
        <f t="shared" si="322"/>
        <v>0</v>
      </c>
      <c r="HI125" s="19">
        <f t="shared" si="323"/>
        <v>0</v>
      </c>
      <c r="HJ125" s="115"/>
      <c r="HK125" s="115"/>
      <c r="HL125" s="115"/>
      <c r="HM125" s="115"/>
      <c r="HN125" s="115"/>
      <c r="HO125" s="115"/>
      <c r="HP125" s="115"/>
      <c r="HQ125" s="115"/>
      <c r="HR125" s="115"/>
      <c r="HS125" s="115"/>
      <c r="HT125" s="115"/>
      <c r="HU125" s="115"/>
      <c r="HV125" s="115"/>
      <c r="HW125" s="115"/>
      <c r="HX125" s="115"/>
      <c r="HY125" s="115"/>
      <c r="HZ125" s="115"/>
      <c r="IA125" s="115"/>
      <c r="IB125" s="115"/>
      <c r="IC125" s="22">
        <f t="shared" si="324"/>
        <v>0</v>
      </c>
      <c r="ID125" s="22"/>
      <c r="IE125" s="24">
        <f t="shared" si="242"/>
        <v>0</v>
      </c>
      <c r="IF125" s="24">
        <f t="shared" si="243"/>
        <v>0</v>
      </c>
    </row>
    <row r="126" spans="1:240" x14ac:dyDescent="0.25">
      <c r="A126" s="163">
        <v>124</v>
      </c>
      <c r="B126" s="43"/>
      <c r="C126" s="43" t="s">
        <v>189</v>
      </c>
      <c r="D126" s="43" t="s">
        <v>189</v>
      </c>
      <c r="E126" s="82">
        <v>613</v>
      </c>
      <c r="F126" s="53" t="s">
        <v>168</v>
      </c>
      <c r="G126" s="17">
        <v>135</v>
      </c>
      <c r="H126" s="12">
        <v>132</v>
      </c>
      <c r="I126" s="12">
        <v>164</v>
      </c>
      <c r="J126" s="12">
        <v>175</v>
      </c>
      <c r="K126" s="12">
        <v>166</v>
      </c>
      <c r="L126" s="12">
        <v>167</v>
      </c>
      <c r="M126" s="12">
        <v>175</v>
      </c>
      <c r="N126" s="12">
        <v>171</v>
      </c>
      <c r="O126" s="12">
        <v>171</v>
      </c>
      <c r="P126" s="11">
        <v>196</v>
      </c>
      <c r="Q126" s="12">
        <v>226</v>
      </c>
      <c r="R126" s="12">
        <v>235</v>
      </c>
      <c r="S126" s="12">
        <v>219</v>
      </c>
      <c r="T126" s="11">
        <v>223</v>
      </c>
      <c r="U126" s="11">
        <v>223</v>
      </c>
      <c r="V126" s="98">
        <v>205</v>
      </c>
      <c r="W126" s="98">
        <v>194</v>
      </c>
      <c r="X126" s="98">
        <v>194</v>
      </c>
      <c r="Y126" s="98">
        <v>194</v>
      </c>
      <c r="Z126" s="5">
        <v>188</v>
      </c>
      <c r="AA126" s="65"/>
      <c r="AB126" s="72">
        <f t="shared" si="245"/>
        <v>-3</v>
      </c>
      <c r="AC126" s="11">
        <f t="shared" si="246"/>
        <v>32</v>
      </c>
      <c r="AD126" s="11">
        <f t="shared" si="247"/>
        <v>11</v>
      </c>
      <c r="AE126" s="11">
        <f t="shared" si="248"/>
        <v>-9</v>
      </c>
      <c r="AF126" s="11">
        <f t="shared" si="249"/>
        <v>1</v>
      </c>
      <c r="AG126" s="11">
        <f t="shared" si="250"/>
        <v>8</v>
      </c>
      <c r="AH126" s="11">
        <f t="shared" si="251"/>
        <v>-4</v>
      </c>
      <c r="AI126" s="11">
        <f t="shared" si="252"/>
        <v>0</v>
      </c>
      <c r="AJ126" s="11">
        <f t="shared" si="253"/>
        <v>25</v>
      </c>
      <c r="AK126" s="11">
        <f t="shared" si="254"/>
        <v>30</v>
      </c>
      <c r="AL126" s="11">
        <f t="shared" si="255"/>
        <v>9</v>
      </c>
      <c r="AM126" s="11">
        <f t="shared" si="256"/>
        <v>-16</v>
      </c>
      <c r="AN126" s="11">
        <f t="shared" si="257"/>
        <v>4</v>
      </c>
      <c r="AO126" s="11">
        <f t="shared" si="258"/>
        <v>0</v>
      </c>
      <c r="AP126" s="11">
        <f t="shared" si="259"/>
        <v>-18</v>
      </c>
      <c r="AQ126" s="11">
        <f t="shared" si="260"/>
        <v>-11</v>
      </c>
      <c r="AR126" s="11">
        <f t="shared" si="261"/>
        <v>0</v>
      </c>
      <c r="AS126" s="11">
        <f t="shared" si="262"/>
        <v>0</v>
      </c>
      <c r="AT126" s="11">
        <f t="shared" si="263"/>
        <v>-6</v>
      </c>
      <c r="AU126" s="78">
        <f t="shared" si="264"/>
        <v>53</v>
      </c>
      <c r="AV126" s="65"/>
      <c r="AW126" s="17">
        <v>0</v>
      </c>
      <c r="AX126" s="12">
        <v>1</v>
      </c>
      <c r="AY126" s="12">
        <v>7</v>
      </c>
      <c r="AZ126" s="12">
        <v>2</v>
      </c>
      <c r="BA126" s="12">
        <v>2</v>
      </c>
      <c r="BB126" s="12">
        <v>2</v>
      </c>
      <c r="BC126" s="12">
        <v>1</v>
      </c>
      <c r="BD126" s="12">
        <v>6</v>
      </c>
      <c r="BE126" s="12">
        <v>0</v>
      </c>
      <c r="BF126" s="11">
        <v>2</v>
      </c>
      <c r="BG126" s="12">
        <v>9</v>
      </c>
      <c r="BH126" s="12">
        <v>10</v>
      </c>
      <c r="BI126" s="12">
        <v>5</v>
      </c>
      <c r="BJ126" s="12">
        <v>1</v>
      </c>
      <c r="BK126" s="12">
        <v>4</v>
      </c>
      <c r="BL126" s="12">
        <v>2</v>
      </c>
      <c r="BM126" s="12"/>
      <c r="BN126" s="12">
        <v>1</v>
      </c>
      <c r="BO126" s="23">
        <v>0.5</v>
      </c>
      <c r="BP126" s="27">
        <f t="shared" si="265"/>
        <v>55.5</v>
      </c>
      <c r="BQ126" s="27"/>
      <c r="BR126" s="5">
        <f t="shared" si="266"/>
        <v>-3</v>
      </c>
      <c r="BS126" s="5">
        <f t="shared" si="267"/>
        <v>33</v>
      </c>
      <c r="BT126" s="5">
        <f t="shared" si="268"/>
        <v>18</v>
      </c>
      <c r="BU126" s="5">
        <f t="shared" si="269"/>
        <v>-7</v>
      </c>
      <c r="BV126" s="5">
        <f t="shared" si="270"/>
        <v>3</v>
      </c>
      <c r="BW126" s="5">
        <f t="shared" si="271"/>
        <v>10</v>
      </c>
      <c r="BX126" s="5">
        <f t="shared" si="272"/>
        <v>-3</v>
      </c>
      <c r="BY126" s="5">
        <f t="shared" si="273"/>
        <v>6</v>
      </c>
      <c r="BZ126" s="5">
        <f t="shared" si="274"/>
        <v>25</v>
      </c>
      <c r="CA126" s="5">
        <f t="shared" si="275"/>
        <v>32</v>
      </c>
      <c r="CB126" s="5">
        <f t="shared" si="276"/>
        <v>18</v>
      </c>
      <c r="CC126" s="5">
        <f t="shared" si="277"/>
        <v>-6</v>
      </c>
      <c r="CD126" s="5">
        <f t="shared" si="278"/>
        <v>9</v>
      </c>
      <c r="CE126" s="5">
        <f t="shared" si="279"/>
        <v>1</v>
      </c>
      <c r="CF126" s="5">
        <f t="shared" si="280"/>
        <v>-14</v>
      </c>
      <c r="CG126" s="5">
        <f t="shared" si="281"/>
        <v>-9</v>
      </c>
      <c r="CH126" s="5">
        <f t="shared" si="282"/>
        <v>0</v>
      </c>
      <c r="CI126" s="5">
        <f t="shared" si="283"/>
        <v>1</v>
      </c>
      <c r="CJ126" s="5">
        <f t="shared" si="284"/>
        <v>-5.5</v>
      </c>
      <c r="CK126" s="19">
        <f t="shared" si="285"/>
        <v>108.5</v>
      </c>
      <c r="CL126" s="19"/>
      <c r="CM126" s="5"/>
      <c r="CN126" s="5">
        <f t="shared" si="286"/>
        <v>36</v>
      </c>
      <c r="CO126" s="5">
        <f t="shared" si="287"/>
        <v>-15</v>
      </c>
      <c r="CP126" s="5">
        <f t="shared" si="288"/>
        <v>-25</v>
      </c>
      <c r="CQ126" s="5">
        <f t="shared" si="289"/>
        <v>10</v>
      </c>
      <c r="CR126" s="5">
        <f t="shared" si="290"/>
        <v>7</v>
      </c>
      <c r="CS126" s="5">
        <f t="shared" si="291"/>
        <v>-13</v>
      </c>
      <c r="CT126" s="5">
        <f t="shared" si="292"/>
        <v>9</v>
      </c>
      <c r="CU126" s="5">
        <f t="shared" si="293"/>
        <v>19</v>
      </c>
      <c r="CV126" s="5">
        <f t="shared" si="294"/>
        <v>7</v>
      </c>
      <c r="CW126" s="5">
        <f t="shared" si="295"/>
        <v>-14</v>
      </c>
      <c r="CX126" s="5">
        <f t="shared" si="296"/>
        <v>-24</v>
      </c>
      <c r="CY126" s="5">
        <f t="shared" si="297"/>
        <v>15</v>
      </c>
      <c r="CZ126" s="5">
        <f t="shared" si="298"/>
        <v>-8</v>
      </c>
      <c r="DA126" s="5">
        <f t="shared" si="299"/>
        <v>-15</v>
      </c>
      <c r="DB126" s="5">
        <f t="shared" si="300"/>
        <v>5</v>
      </c>
      <c r="DC126" s="5">
        <f t="shared" si="301"/>
        <v>9</v>
      </c>
      <c r="DD126" s="5">
        <f t="shared" si="302"/>
        <v>1</v>
      </c>
      <c r="DE126" s="5">
        <f t="shared" si="303"/>
        <v>-6.5</v>
      </c>
      <c r="DF126" s="19"/>
      <c r="DG126" s="19"/>
      <c r="DH126" s="19"/>
      <c r="DI126" s="77"/>
      <c r="DJ126" s="121">
        <v>-12</v>
      </c>
      <c r="DK126" s="121">
        <v>-0.45454545454545453</v>
      </c>
      <c r="DL126" s="121">
        <v>-1.3888888888888888</v>
      </c>
      <c r="DM126" s="121">
        <v>-1.4285714285714286</v>
      </c>
      <c r="DN126" s="121">
        <v>2.3333333333333335</v>
      </c>
      <c r="DO126" s="121">
        <v>-1.3</v>
      </c>
      <c r="DP126" s="121">
        <v>-3</v>
      </c>
      <c r="DQ126" s="121">
        <v>3.1666666666666665</v>
      </c>
      <c r="DR126" s="121">
        <v>0.28000000000000003</v>
      </c>
      <c r="DS126" s="121">
        <v>-0.4375</v>
      </c>
      <c r="DT126" s="121">
        <v>-1.3333333333333333</v>
      </c>
      <c r="DU126" s="121">
        <v>-2.5</v>
      </c>
      <c r="DV126" s="121">
        <v>-0.88888888888888884</v>
      </c>
      <c r="DW126" s="121">
        <v>-15</v>
      </c>
      <c r="DX126" s="121">
        <v>-0.35714285714285715</v>
      </c>
      <c r="DY126" s="121">
        <v>-1</v>
      </c>
      <c r="DZ126" s="121" t="e">
        <v>#DIV/0!</v>
      </c>
      <c r="EA126" s="121"/>
      <c r="EB126" s="24"/>
      <c r="EC126" s="65"/>
      <c r="ED126" s="77"/>
      <c r="EE126" s="77"/>
      <c r="EF126" s="77"/>
      <c r="EG126" s="77"/>
      <c r="EH126" s="77"/>
      <c r="EI126" s="77"/>
      <c r="EJ126" s="77"/>
      <c r="EK126" s="77"/>
      <c r="EL126" s="77"/>
      <c r="EM126" s="77"/>
      <c r="EN126" s="77"/>
      <c r="EO126" s="77"/>
      <c r="EP126" s="77"/>
      <c r="EQ126" s="77"/>
      <c r="ER126" s="77"/>
      <c r="ES126" s="77"/>
      <c r="ET126" s="77"/>
      <c r="EU126" s="77"/>
      <c r="EV126" s="77"/>
      <c r="EW126" s="24"/>
      <c r="EX126" s="27"/>
      <c r="EY126" s="77"/>
      <c r="EZ126" s="77"/>
      <c r="FA126" s="77"/>
      <c r="FB126" s="77"/>
      <c r="FC126" s="77"/>
      <c r="FD126" s="77"/>
      <c r="FE126" s="77"/>
      <c r="FF126" s="77"/>
      <c r="FG126" s="77"/>
      <c r="FH126" s="77"/>
      <c r="FI126" s="77"/>
      <c r="FJ126" s="77"/>
      <c r="FK126" s="77"/>
      <c r="FL126" s="77"/>
      <c r="FM126" s="77"/>
      <c r="FN126" s="77"/>
      <c r="FO126" s="77"/>
      <c r="FP126" s="77"/>
      <c r="FQ126" s="77"/>
      <c r="FR126" s="24"/>
      <c r="FS126" s="24"/>
      <c r="FT126" s="24"/>
      <c r="FU126" s="77"/>
      <c r="FV126" s="77"/>
      <c r="FW126" s="77"/>
      <c r="FX126" s="77"/>
      <c r="FY126" s="77"/>
      <c r="FZ126" s="77"/>
      <c r="GA126" s="77"/>
      <c r="GB126" s="77"/>
      <c r="GC126" s="77"/>
      <c r="GD126" s="77"/>
      <c r="GE126" s="77"/>
      <c r="GF126" s="77"/>
      <c r="GG126" s="77"/>
      <c r="GH126" s="77"/>
      <c r="GI126" s="77"/>
      <c r="GJ126" s="77"/>
      <c r="GK126" s="77"/>
      <c r="GL126" s="77"/>
      <c r="GM126" s="77"/>
      <c r="GN126" s="24"/>
      <c r="GO126" s="24">
        <v>7.8300000000000002E-3</v>
      </c>
      <c r="GP126" s="10">
        <f t="shared" si="304"/>
        <v>-2.349E-2</v>
      </c>
      <c r="GQ126" s="10">
        <f t="shared" si="305"/>
        <v>0.25839000000000001</v>
      </c>
      <c r="GR126" s="10">
        <f t="shared" si="306"/>
        <v>0.14094000000000001</v>
      </c>
      <c r="GS126" s="10">
        <f t="shared" si="307"/>
        <v>-5.4809999999999998E-2</v>
      </c>
      <c r="GT126" s="10">
        <f t="shared" si="308"/>
        <v>2.349E-2</v>
      </c>
      <c r="GU126" s="10">
        <f t="shared" si="309"/>
        <v>7.8300000000000008E-2</v>
      </c>
      <c r="GV126" s="10">
        <f t="shared" si="310"/>
        <v>-2.349E-2</v>
      </c>
      <c r="GW126" s="10">
        <f t="shared" si="311"/>
        <v>4.6980000000000001E-2</v>
      </c>
      <c r="GX126" s="10">
        <f t="shared" si="312"/>
        <v>0.19575000000000001</v>
      </c>
      <c r="GY126" s="10">
        <f t="shared" si="313"/>
        <v>0.25056</v>
      </c>
      <c r="GZ126" s="10">
        <f t="shared" si="314"/>
        <v>0.14094000000000001</v>
      </c>
      <c r="HA126" s="10">
        <f t="shared" si="315"/>
        <v>-4.6980000000000001E-2</v>
      </c>
      <c r="HB126" s="10">
        <f t="shared" si="316"/>
        <v>7.0470000000000005E-2</v>
      </c>
      <c r="HC126" s="10">
        <f t="shared" si="317"/>
        <v>7.8300000000000002E-3</v>
      </c>
      <c r="HD126" s="10">
        <f t="shared" si="318"/>
        <v>-0.10962</v>
      </c>
      <c r="HE126" s="10">
        <f t="shared" si="319"/>
        <v>-7.0470000000000005E-2</v>
      </c>
      <c r="HF126" s="10">
        <f t="shared" si="320"/>
        <v>0</v>
      </c>
      <c r="HG126" s="10">
        <f t="shared" si="321"/>
        <v>7.8300000000000002E-3</v>
      </c>
      <c r="HH126" s="10">
        <f t="shared" si="322"/>
        <v>-4.3064999999999999E-2</v>
      </c>
      <c r="HI126" s="19">
        <f t="shared" si="323"/>
        <v>0.84955500000000006</v>
      </c>
      <c r="HJ126" s="115"/>
      <c r="HK126" s="115"/>
      <c r="HL126" s="115"/>
      <c r="HM126" s="115"/>
      <c r="HN126" s="115"/>
      <c r="HO126" s="115"/>
      <c r="HP126" s="115"/>
      <c r="HQ126" s="115"/>
      <c r="HR126" s="115"/>
      <c r="HS126" s="115"/>
      <c r="HT126" s="115"/>
      <c r="HU126" s="115"/>
      <c r="HV126" s="115"/>
      <c r="HW126" s="115"/>
      <c r="HX126" s="115"/>
      <c r="HY126" s="115"/>
      <c r="HZ126" s="115"/>
      <c r="IA126" s="115"/>
      <c r="IB126" s="115"/>
      <c r="IC126" s="22">
        <f t="shared" si="324"/>
        <v>7.8300000000000002E-3</v>
      </c>
      <c r="ID126" s="22"/>
      <c r="IE126" s="24">
        <f t="shared" si="242"/>
        <v>-3.7855779720061495E-9</v>
      </c>
      <c r="IF126" s="24">
        <f t="shared" si="243"/>
        <v>7.4679129084121325E-8</v>
      </c>
    </row>
    <row r="127" spans="1:240" x14ac:dyDescent="0.25">
      <c r="A127" s="163">
        <v>125</v>
      </c>
      <c r="B127" s="49"/>
      <c r="C127" s="49" t="s">
        <v>282</v>
      </c>
      <c r="D127" s="49" t="s">
        <v>186</v>
      </c>
      <c r="E127" s="82">
        <v>321</v>
      </c>
      <c r="F127" s="53" t="s">
        <v>62</v>
      </c>
      <c r="G127" s="17">
        <v>119</v>
      </c>
      <c r="H127" s="12">
        <v>125</v>
      </c>
      <c r="I127" s="12">
        <v>125</v>
      </c>
      <c r="J127" s="12">
        <v>140</v>
      </c>
      <c r="K127" s="12">
        <v>171</v>
      </c>
      <c r="L127" s="12">
        <v>211</v>
      </c>
      <c r="M127" s="12">
        <v>245</v>
      </c>
      <c r="N127" s="12">
        <v>340</v>
      </c>
      <c r="O127" s="12">
        <v>493</v>
      </c>
      <c r="P127" s="11">
        <v>679</v>
      </c>
      <c r="Q127" s="11">
        <v>793</v>
      </c>
      <c r="R127" s="12">
        <v>995</v>
      </c>
      <c r="S127" s="11">
        <v>1161</v>
      </c>
      <c r="T127" s="12">
        <v>1222</v>
      </c>
      <c r="U127" s="12">
        <v>1157</v>
      </c>
      <c r="V127" s="97">
        <v>1111</v>
      </c>
      <c r="W127" s="97">
        <v>1131</v>
      </c>
      <c r="X127" s="97">
        <v>1114</v>
      </c>
      <c r="Y127" s="97">
        <v>1091</v>
      </c>
      <c r="Z127" s="98">
        <v>1075</v>
      </c>
      <c r="AA127" s="63"/>
      <c r="AB127" s="72">
        <f t="shared" si="245"/>
        <v>6</v>
      </c>
      <c r="AC127" s="11">
        <f t="shared" si="246"/>
        <v>0</v>
      </c>
      <c r="AD127" s="11">
        <f t="shared" si="247"/>
        <v>15</v>
      </c>
      <c r="AE127" s="11">
        <f t="shared" si="248"/>
        <v>31</v>
      </c>
      <c r="AF127" s="11">
        <f t="shared" si="249"/>
        <v>40</v>
      </c>
      <c r="AG127" s="11">
        <f t="shared" si="250"/>
        <v>34</v>
      </c>
      <c r="AH127" s="11">
        <f t="shared" si="251"/>
        <v>95</v>
      </c>
      <c r="AI127" s="11">
        <f t="shared" si="252"/>
        <v>153</v>
      </c>
      <c r="AJ127" s="11">
        <f t="shared" si="253"/>
        <v>186</v>
      </c>
      <c r="AK127" s="11">
        <f t="shared" si="254"/>
        <v>114</v>
      </c>
      <c r="AL127" s="11">
        <f t="shared" si="255"/>
        <v>202</v>
      </c>
      <c r="AM127" s="11">
        <f t="shared" si="256"/>
        <v>166</v>
      </c>
      <c r="AN127" s="11">
        <f t="shared" si="257"/>
        <v>61</v>
      </c>
      <c r="AO127" s="11">
        <f t="shared" si="258"/>
        <v>-65</v>
      </c>
      <c r="AP127" s="11">
        <f t="shared" si="259"/>
        <v>-46</v>
      </c>
      <c r="AQ127" s="11">
        <f t="shared" si="260"/>
        <v>20</v>
      </c>
      <c r="AR127" s="11">
        <f t="shared" si="261"/>
        <v>-17</v>
      </c>
      <c r="AS127" s="11">
        <f t="shared" si="262"/>
        <v>-23</v>
      </c>
      <c r="AT127" s="11">
        <f t="shared" si="263"/>
        <v>-16</v>
      </c>
      <c r="AU127" s="78">
        <f t="shared" si="264"/>
        <v>956</v>
      </c>
      <c r="AV127" s="65"/>
      <c r="AW127" s="17">
        <v>2</v>
      </c>
      <c r="AX127" s="12">
        <v>3</v>
      </c>
      <c r="AY127" s="12">
        <v>10</v>
      </c>
      <c r="AZ127" s="12">
        <v>16</v>
      </c>
      <c r="BA127" s="12">
        <v>9</v>
      </c>
      <c r="BB127" s="12">
        <v>26</v>
      </c>
      <c r="BC127" s="12">
        <v>13</v>
      </c>
      <c r="BD127" s="12">
        <v>22</v>
      </c>
      <c r="BE127" s="12">
        <v>21</v>
      </c>
      <c r="BF127" s="11">
        <v>52</v>
      </c>
      <c r="BG127" s="12">
        <v>50</v>
      </c>
      <c r="BH127" s="12">
        <v>93</v>
      </c>
      <c r="BI127" s="12">
        <v>59</v>
      </c>
      <c r="BJ127" s="12">
        <v>155</v>
      </c>
      <c r="BK127" s="12">
        <v>153</v>
      </c>
      <c r="BL127" s="12">
        <v>60</v>
      </c>
      <c r="BM127" s="12">
        <v>119</v>
      </c>
      <c r="BN127" s="12">
        <v>98</v>
      </c>
      <c r="BO127" s="23">
        <v>108.5</v>
      </c>
      <c r="BP127" s="27">
        <f t="shared" si="265"/>
        <v>1069.5</v>
      </c>
      <c r="BQ127" s="19"/>
      <c r="BR127" s="5">
        <f t="shared" si="266"/>
        <v>8</v>
      </c>
      <c r="BS127" s="5">
        <f t="shared" si="267"/>
        <v>3</v>
      </c>
      <c r="BT127" s="5">
        <f t="shared" si="268"/>
        <v>25</v>
      </c>
      <c r="BU127" s="5">
        <f t="shared" si="269"/>
        <v>47</v>
      </c>
      <c r="BV127" s="5">
        <f t="shared" si="270"/>
        <v>49</v>
      </c>
      <c r="BW127" s="5">
        <f t="shared" si="271"/>
        <v>60</v>
      </c>
      <c r="BX127" s="5">
        <f t="shared" si="272"/>
        <v>108</v>
      </c>
      <c r="BY127" s="5">
        <f t="shared" si="273"/>
        <v>175</v>
      </c>
      <c r="BZ127" s="5">
        <f t="shared" si="274"/>
        <v>207</v>
      </c>
      <c r="CA127" s="5">
        <f t="shared" si="275"/>
        <v>166</v>
      </c>
      <c r="CB127" s="5">
        <f t="shared" si="276"/>
        <v>252</v>
      </c>
      <c r="CC127" s="5">
        <f t="shared" si="277"/>
        <v>259</v>
      </c>
      <c r="CD127" s="5">
        <f t="shared" si="278"/>
        <v>120</v>
      </c>
      <c r="CE127" s="5">
        <f t="shared" si="279"/>
        <v>90</v>
      </c>
      <c r="CF127" s="5">
        <f t="shared" si="280"/>
        <v>107</v>
      </c>
      <c r="CG127" s="5">
        <f t="shared" si="281"/>
        <v>80</v>
      </c>
      <c r="CH127" s="5">
        <f t="shared" si="282"/>
        <v>102</v>
      </c>
      <c r="CI127" s="5">
        <f t="shared" si="283"/>
        <v>75</v>
      </c>
      <c r="CJ127" s="5">
        <f t="shared" si="284"/>
        <v>92.5</v>
      </c>
      <c r="CK127" s="19">
        <f t="shared" si="285"/>
        <v>2025.5</v>
      </c>
      <c r="CL127" s="19"/>
      <c r="CM127" s="5"/>
      <c r="CN127" s="5">
        <f t="shared" si="286"/>
        <v>-5</v>
      </c>
      <c r="CO127" s="5">
        <f t="shared" si="287"/>
        <v>22</v>
      </c>
      <c r="CP127" s="5">
        <f t="shared" si="288"/>
        <v>22</v>
      </c>
      <c r="CQ127" s="5">
        <f t="shared" si="289"/>
        <v>2</v>
      </c>
      <c r="CR127" s="5">
        <f t="shared" si="290"/>
        <v>11</v>
      </c>
      <c r="CS127" s="5">
        <f t="shared" si="291"/>
        <v>48</v>
      </c>
      <c r="CT127" s="5">
        <f t="shared" si="292"/>
        <v>67</v>
      </c>
      <c r="CU127" s="5">
        <f t="shared" si="293"/>
        <v>32</v>
      </c>
      <c r="CV127" s="5">
        <f t="shared" si="294"/>
        <v>-41</v>
      </c>
      <c r="CW127" s="5">
        <f t="shared" si="295"/>
        <v>86</v>
      </c>
      <c r="CX127" s="5">
        <f t="shared" si="296"/>
        <v>7</v>
      </c>
      <c r="CY127" s="5">
        <f t="shared" si="297"/>
        <v>-139</v>
      </c>
      <c r="CZ127" s="5">
        <f t="shared" si="298"/>
        <v>-30</v>
      </c>
      <c r="DA127" s="5">
        <f t="shared" si="299"/>
        <v>17</v>
      </c>
      <c r="DB127" s="5">
        <f t="shared" si="300"/>
        <v>-27</v>
      </c>
      <c r="DC127" s="5">
        <f t="shared" si="301"/>
        <v>22</v>
      </c>
      <c r="DD127" s="5">
        <f t="shared" si="302"/>
        <v>-27</v>
      </c>
      <c r="DE127" s="5">
        <f t="shared" si="303"/>
        <v>17.5</v>
      </c>
      <c r="DF127" s="19"/>
      <c r="DG127" s="19"/>
      <c r="DH127" s="19"/>
      <c r="DI127" s="77"/>
      <c r="DJ127" s="121">
        <v>-0.625</v>
      </c>
      <c r="DK127" s="121">
        <v>7.333333333333333</v>
      </c>
      <c r="DL127" s="121">
        <v>0.88</v>
      </c>
      <c r="DM127" s="121">
        <v>4.2553191489361701E-2</v>
      </c>
      <c r="DN127" s="121">
        <v>0.22448979591836735</v>
      </c>
      <c r="DO127" s="121">
        <v>0.8</v>
      </c>
      <c r="DP127" s="121">
        <v>0.62037037037037035</v>
      </c>
      <c r="DQ127" s="121">
        <v>0.18285714285714286</v>
      </c>
      <c r="DR127" s="121">
        <v>-0.19806763285024154</v>
      </c>
      <c r="DS127" s="121">
        <v>0.51807228915662651</v>
      </c>
      <c r="DT127" s="121">
        <v>2.7777777777777776E-2</v>
      </c>
      <c r="DU127" s="121">
        <v>-0.53667953667953672</v>
      </c>
      <c r="DV127" s="121">
        <v>-0.25</v>
      </c>
      <c r="DW127" s="121">
        <v>0.18888888888888888</v>
      </c>
      <c r="DX127" s="121">
        <v>-0.25233644859813081</v>
      </c>
      <c r="DY127" s="121">
        <v>0.27500000000000002</v>
      </c>
      <c r="DZ127" s="121">
        <v>-0.26470588235294118</v>
      </c>
      <c r="EA127" s="121"/>
      <c r="EB127" s="24"/>
      <c r="EC127" s="63"/>
      <c r="ED127" s="77"/>
      <c r="EE127" s="77"/>
      <c r="EF127" s="77"/>
      <c r="EG127" s="77"/>
      <c r="EH127" s="77"/>
      <c r="EI127" s="77"/>
      <c r="EJ127" s="77"/>
      <c r="EK127" s="77"/>
      <c r="EL127" s="77"/>
      <c r="EM127" s="77"/>
      <c r="EN127" s="77"/>
      <c r="EO127" s="77"/>
      <c r="EP127" s="77"/>
      <c r="EQ127" s="77"/>
      <c r="ER127" s="77"/>
      <c r="ES127" s="77"/>
      <c r="ET127" s="77"/>
      <c r="EU127" s="77"/>
      <c r="EV127" s="77"/>
      <c r="EW127" s="24"/>
      <c r="EX127" s="19"/>
      <c r="EY127" s="77"/>
      <c r="EZ127" s="77"/>
      <c r="FA127" s="77"/>
      <c r="FB127" s="77"/>
      <c r="FC127" s="77"/>
      <c r="FD127" s="77"/>
      <c r="FE127" s="77"/>
      <c r="FF127" s="77"/>
      <c r="FG127" s="77"/>
      <c r="FH127" s="77"/>
      <c r="FI127" s="77"/>
      <c r="FJ127" s="77"/>
      <c r="FK127" s="77"/>
      <c r="FL127" s="77"/>
      <c r="FM127" s="77"/>
      <c r="FN127" s="77"/>
      <c r="FO127" s="77"/>
      <c r="FP127" s="77"/>
      <c r="FQ127" s="77"/>
      <c r="FR127" s="24"/>
      <c r="FS127" s="24"/>
      <c r="FT127" s="24"/>
      <c r="FU127" s="77"/>
      <c r="FV127" s="77"/>
      <c r="FW127" s="77"/>
      <c r="FX127" s="77"/>
      <c r="FY127" s="77"/>
      <c r="FZ127" s="77"/>
      <c r="GA127" s="77"/>
      <c r="GB127" s="77"/>
      <c r="GC127" s="77"/>
      <c r="GD127" s="77"/>
      <c r="GE127" s="77"/>
      <c r="GF127" s="77"/>
      <c r="GG127" s="77"/>
      <c r="GH127" s="77"/>
      <c r="GI127" s="77"/>
      <c r="GJ127" s="77"/>
      <c r="GK127" s="77"/>
      <c r="GL127" s="77"/>
      <c r="GM127" s="77"/>
      <c r="GN127" s="24"/>
      <c r="GO127" s="24">
        <v>0.85521000000000003</v>
      </c>
      <c r="GP127" s="10">
        <f t="shared" si="304"/>
        <v>6.8416800000000002</v>
      </c>
      <c r="GQ127" s="10">
        <f t="shared" si="305"/>
        <v>2.5656300000000001</v>
      </c>
      <c r="GR127" s="10">
        <f t="shared" si="306"/>
        <v>21.38025</v>
      </c>
      <c r="GS127" s="10">
        <f t="shared" si="307"/>
        <v>40.194870000000002</v>
      </c>
      <c r="GT127" s="10">
        <f t="shared" si="308"/>
        <v>41.905290000000001</v>
      </c>
      <c r="GU127" s="10">
        <f t="shared" si="309"/>
        <v>51.312600000000003</v>
      </c>
      <c r="GV127" s="10">
        <f t="shared" si="310"/>
        <v>92.362679999999997</v>
      </c>
      <c r="GW127" s="10">
        <f t="shared" si="311"/>
        <v>149.66175000000001</v>
      </c>
      <c r="GX127" s="10">
        <f t="shared" si="312"/>
        <v>177.02847</v>
      </c>
      <c r="GY127" s="10">
        <f t="shared" si="313"/>
        <v>141.96486000000002</v>
      </c>
      <c r="GZ127" s="10">
        <f t="shared" si="314"/>
        <v>215.51292000000001</v>
      </c>
      <c r="HA127" s="10">
        <f t="shared" si="315"/>
        <v>221.49939000000001</v>
      </c>
      <c r="HB127" s="10">
        <f t="shared" si="316"/>
        <v>102.62520000000001</v>
      </c>
      <c r="HC127" s="10">
        <f t="shared" si="317"/>
        <v>76.968900000000005</v>
      </c>
      <c r="HD127" s="10">
        <f t="shared" si="318"/>
        <v>91.507469999999998</v>
      </c>
      <c r="HE127" s="10">
        <f t="shared" si="319"/>
        <v>68.416799999999995</v>
      </c>
      <c r="HF127" s="10">
        <f t="shared" si="320"/>
        <v>87.23142</v>
      </c>
      <c r="HG127" s="10">
        <f t="shared" si="321"/>
        <v>64.140749999999997</v>
      </c>
      <c r="HH127" s="10">
        <f t="shared" si="322"/>
        <v>79.106925000000004</v>
      </c>
      <c r="HI127" s="19">
        <f t="shared" si="323"/>
        <v>1732.2278550000001</v>
      </c>
      <c r="HJ127" s="115"/>
      <c r="HK127" s="115"/>
      <c r="HL127" s="115"/>
      <c r="HM127" s="115"/>
      <c r="HN127" s="115"/>
      <c r="HO127" s="115"/>
      <c r="HP127" s="115"/>
      <c r="HQ127" s="115"/>
      <c r="HR127" s="115"/>
      <c r="HS127" s="115"/>
      <c r="HT127" s="115"/>
      <c r="HU127" s="115"/>
      <c r="HV127" s="115"/>
      <c r="HW127" s="115"/>
      <c r="HX127" s="115"/>
      <c r="HY127" s="115"/>
      <c r="HZ127" s="115"/>
      <c r="IA127" s="115"/>
      <c r="IB127" s="115"/>
      <c r="IC127" s="22">
        <f t="shared" si="324"/>
        <v>0.85521000000000003</v>
      </c>
      <c r="ID127" s="22"/>
      <c r="IE127" s="24">
        <f t="shared" si="242"/>
        <v>6.9538008292846299E-6</v>
      </c>
      <c r="IF127" s="24">
        <f t="shared" si="243"/>
        <v>1.5226944410503805E-4</v>
      </c>
    </row>
    <row r="128" spans="1:240" x14ac:dyDescent="0.25">
      <c r="A128" s="163">
        <v>126</v>
      </c>
      <c r="B128" s="49"/>
      <c r="C128" s="49" t="s">
        <v>282</v>
      </c>
      <c r="D128" s="49" t="s">
        <v>186</v>
      </c>
      <c r="E128" s="82">
        <v>322</v>
      </c>
      <c r="F128" s="53" t="s">
        <v>63</v>
      </c>
      <c r="G128" s="17">
        <v>896</v>
      </c>
      <c r="H128" s="12">
        <v>965</v>
      </c>
      <c r="I128" s="12">
        <v>969</v>
      </c>
      <c r="J128" s="12">
        <v>1165</v>
      </c>
      <c r="K128" s="12">
        <v>1487</v>
      </c>
      <c r="L128" s="12">
        <v>1638</v>
      </c>
      <c r="M128" s="12">
        <v>1788</v>
      </c>
      <c r="N128" s="12">
        <v>1988</v>
      </c>
      <c r="O128" s="12">
        <v>2155</v>
      </c>
      <c r="P128" s="11">
        <v>2282</v>
      </c>
      <c r="Q128" s="11">
        <v>2419</v>
      </c>
      <c r="R128" s="12">
        <v>2621</v>
      </c>
      <c r="S128" s="11">
        <v>2941</v>
      </c>
      <c r="T128" s="11">
        <v>3261</v>
      </c>
      <c r="U128" s="11">
        <v>3343</v>
      </c>
      <c r="V128" s="98">
        <v>3491</v>
      </c>
      <c r="W128" s="98">
        <v>3671</v>
      </c>
      <c r="X128" s="98">
        <v>3780</v>
      </c>
      <c r="Y128" s="98">
        <v>3786</v>
      </c>
      <c r="Z128" s="98">
        <v>3817</v>
      </c>
      <c r="AA128" s="65"/>
      <c r="AB128" s="70">
        <f t="shared" si="245"/>
        <v>69</v>
      </c>
      <c r="AC128" s="12">
        <f t="shared" si="246"/>
        <v>4</v>
      </c>
      <c r="AD128" s="12">
        <f t="shared" si="247"/>
        <v>196</v>
      </c>
      <c r="AE128" s="12">
        <f t="shared" si="248"/>
        <v>322</v>
      </c>
      <c r="AF128" s="12">
        <f t="shared" si="249"/>
        <v>151</v>
      </c>
      <c r="AG128" s="12">
        <f t="shared" si="250"/>
        <v>150</v>
      </c>
      <c r="AH128" s="12">
        <f t="shared" si="251"/>
        <v>200</v>
      </c>
      <c r="AI128" s="12">
        <f t="shared" si="252"/>
        <v>167</v>
      </c>
      <c r="AJ128" s="12">
        <f t="shared" si="253"/>
        <v>127</v>
      </c>
      <c r="AK128" s="12">
        <f t="shared" si="254"/>
        <v>137</v>
      </c>
      <c r="AL128" s="12">
        <f t="shared" si="255"/>
        <v>202</v>
      </c>
      <c r="AM128" s="12">
        <f t="shared" si="256"/>
        <v>320</v>
      </c>
      <c r="AN128" s="12">
        <f t="shared" si="257"/>
        <v>320</v>
      </c>
      <c r="AO128" s="12">
        <f t="shared" si="258"/>
        <v>82</v>
      </c>
      <c r="AP128" s="12">
        <f t="shared" si="259"/>
        <v>148</v>
      </c>
      <c r="AQ128" s="12">
        <f t="shared" si="260"/>
        <v>180</v>
      </c>
      <c r="AR128" s="12">
        <f t="shared" si="261"/>
        <v>109</v>
      </c>
      <c r="AS128" s="12">
        <f t="shared" si="262"/>
        <v>6</v>
      </c>
      <c r="AT128" s="12">
        <f t="shared" si="263"/>
        <v>31</v>
      </c>
      <c r="AU128" s="79">
        <f t="shared" si="264"/>
        <v>2921</v>
      </c>
      <c r="AV128" s="63"/>
      <c r="AW128" s="17">
        <v>66</v>
      </c>
      <c r="AX128" s="12">
        <v>114</v>
      </c>
      <c r="AY128" s="12">
        <v>155</v>
      </c>
      <c r="AZ128" s="12">
        <v>153</v>
      </c>
      <c r="BA128" s="12">
        <v>104</v>
      </c>
      <c r="BB128" s="12">
        <v>150</v>
      </c>
      <c r="BC128" s="12">
        <v>194</v>
      </c>
      <c r="BD128" s="12">
        <v>169</v>
      </c>
      <c r="BE128" s="12">
        <v>261</v>
      </c>
      <c r="BF128" s="11">
        <v>247</v>
      </c>
      <c r="BG128" s="12">
        <v>280</v>
      </c>
      <c r="BH128" s="12">
        <v>274</v>
      </c>
      <c r="BI128" s="12">
        <v>239</v>
      </c>
      <c r="BJ128" s="12">
        <v>251</v>
      </c>
      <c r="BK128" s="12">
        <v>183</v>
      </c>
      <c r="BL128" s="12">
        <v>137</v>
      </c>
      <c r="BM128" s="11">
        <v>265</v>
      </c>
      <c r="BN128" s="11">
        <v>322</v>
      </c>
      <c r="BO128" s="11">
        <v>333</v>
      </c>
      <c r="BP128" s="19">
        <f t="shared" si="265"/>
        <v>3897</v>
      </c>
      <c r="BQ128" s="27"/>
      <c r="BR128" s="5">
        <f t="shared" si="266"/>
        <v>135</v>
      </c>
      <c r="BS128" s="5">
        <f t="shared" si="267"/>
        <v>118</v>
      </c>
      <c r="BT128" s="5">
        <f t="shared" si="268"/>
        <v>351</v>
      </c>
      <c r="BU128" s="5">
        <f t="shared" si="269"/>
        <v>475</v>
      </c>
      <c r="BV128" s="5">
        <f t="shared" si="270"/>
        <v>255</v>
      </c>
      <c r="BW128" s="5">
        <f t="shared" si="271"/>
        <v>300</v>
      </c>
      <c r="BX128" s="5">
        <f t="shared" si="272"/>
        <v>394</v>
      </c>
      <c r="BY128" s="5">
        <f t="shared" si="273"/>
        <v>336</v>
      </c>
      <c r="BZ128" s="5">
        <f t="shared" si="274"/>
        <v>388</v>
      </c>
      <c r="CA128" s="5">
        <f t="shared" si="275"/>
        <v>384</v>
      </c>
      <c r="CB128" s="5">
        <f t="shared" si="276"/>
        <v>482</v>
      </c>
      <c r="CC128" s="5">
        <f t="shared" si="277"/>
        <v>594</v>
      </c>
      <c r="CD128" s="5">
        <f t="shared" si="278"/>
        <v>559</v>
      </c>
      <c r="CE128" s="5">
        <f t="shared" si="279"/>
        <v>333</v>
      </c>
      <c r="CF128" s="5">
        <f t="shared" si="280"/>
        <v>331</v>
      </c>
      <c r="CG128" s="5">
        <f t="shared" si="281"/>
        <v>317</v>
      </c>
      <c r="CH128" s="5">
        <f t="shared" si="282"/>
        <v>374</v>
      </c>
      <c r="CI128" s="5">
        <f t="shared" si="283"/>
        <v>328</v>
      </c>
      <c r="CJ128" s="5">
        <f t="shared" si="284"/>
        <v>364</v>
      </c>
      <c r="CK128" s="19">
        <f t="shared" si="285"/>
        <v>6818</v>
      </c>
      <c r="CL128" s="19"/>
      <c r="CM128" s="5"/>
      <c r="CN128" s="5">
        <f t="shared" si="286"/>
        <v>-17</v>
      </c>
      <c r="CO128" s="5">
        <f t="shared" si="287"/>
        <v>233</v>
      </c>
      <c r="CP128" s="5">
        <f t="shared" si="288"/>
        <v>124</v>
      </c>
      <c r="CQ128" s="5">
        <f t="shared" si="289"/>
        <v>-220</v>
      </c>
      <c r="CR128" s="5">
        <f t="shared" si="290"/>
        <v>45</v>
      </c>
      <c r="CS128" s="5">
        <f t="shared" si="291"/>
        <v>94</v>
      </c>
      <c r="CT128" s="5">
        <f t="shared" si="292"/>
        <v>-58</v>
      </c>
      <c r="CU128" s="5">
        <f t="shared" si="293"/>
        <v>52</v>
      </c>
      <c r="CV128" s="5">
        <f t="shared" si="294"/>
        <v>-4</v>
      </c>
      <c r="CW128" s="5">
        <f t="shared" si="295"/>
        <v>98</v>
      </c>
      <c r="CX128" s="5">
        <f t="shared" si="296"/>
        <v>112</v>
      </c>
      <c r="CY128" s="5">
        <f t="shared" si="297"/>
        <v>-35</v>
      </c>
      <c r="CZ128" s="5">
        <f t="shared" si="298"/>
        <v>-226</v>
      </c>
      <c r="DA128" s="5">
        <f t="shared" si="299"/>
        <v>-2</v>
      </c>
      <c r="DB128" s="5">
        <f t="shared" si="300"/>
        <v>-14</v>
      </c>
      <c r="DC128" s="5">
        <f t="shared" si="301"/>
        <v>57</v>
      </c>
      <c r="DD128" s="5">
        <f t="shared" si="302"/>
        <v>-46</v>
      </c>
      <c r="DE128" s="5">
        <f t="shared" si="303"/>
        <v>36</v>
      </c>
      <c r="DF128" s="19"/>
      <c r="DG128" s="19"/>
      <c r="DH128" s="19"/>
      <c r="DI128" s="77"/>
      <c r="DJ128" s="121">
        <v>-0.12592592592592591</v>
      </c>
      <c r="DK128" s="121">
        <v>1.9745762711864407</v>
      </c>
      <c r="DL128" s="121">
        <v>0.35327635327635326</v>
      </c>
      <c r="DM128" s="121">
        <v>-0.4631578947368421</v>
      </c>
      <c r="DN128" s="121">
        <v>0.17647058823529413</v>
      </c>
      <c r="DO128" s="121">
        <v>0.31333333333333335</v>
      </c>
      <c r="DP128" s="121">
        <v>-0.14720812182741116</v>
      </c>
      <c r="DQ128" s="121">
        <v>0.15476190476190477</v>
      </c>
      <c r="DR128" s="121">
        <v>-1.0309278350515464E-2</v>
      </c>
      <c r="DS128" s="121">
        <v>0.25520833333333331</v>
      </c>
      <c r="DT128" s="121">
        <v>0.23236514522821577</v>
      </c>
      <c r="DU128" s="121">
        <v>-5.8922558922558925E-2</v>
      </c>
      <c r="DV128" s="121">
        <v>-0.40429338103756707</v>
      </c>
      <c r="DW128" s="121">
        <v>-6.006006006006006E-3</v>
      </c>
      <c r="DX128" s="121">
        <v>-4.2296072507552872E-2</v>
      </c>
      <c r="DY128" s="121">
        <v>0.17981072555205047</v>
      </c>
      <c r="DZ128" s="121">
        <v>-0.12299465240641712</v>
      </c>
      <c r="EA128" s="121"/>
      <c r="EB128" s="24"/>
      <c r="EC128" s="65"/>
      <c r="ED128" s="77"/>
      <c r="EE128" s="77"/>
      <c r="EF128" s="77"/>
      <c r="EG128" s="77"/>
      <c r="EH128" s="77"/>
      <c r="EI128" s="77"/>
      <c r="EJ128" s="77"/>
      <c r="EK128" s="77"/>
      <c r="EL128" s="77"/>
      <c r="EM128" s="77"/>
      <c r="EN128" s="77"/>
      <c r="EO128" s="77"/>
      <c r="EP128" s="77"/>
      <c r="EQ128" s="77"/>
      <c r="ER128" s="77"/>
      <c r="ES128" s="77"/>
      <c r="ET128" s="77"/>
      <c r="EU128" s="77"/>
      <c r="EV128" s="77"/>
      <c r="EW128" s="24"/>
      <c r="EX128" s="27"/>
      <c r="EY128" s="77"/>
      <c r="EZ128" s="77"/>
      <c r="FA128" s="77"/>
      <c r="FB128" s="77"/>
      <c r="FC128" s="77"/>
      <c r="FD128" s="77"/>
      <c r="FE128" s="77"/>
      <c r="FF128" s="77"/>
      <c r="FG128" s="77"/>
      <c r="FH128" s="77"/>
      <c r="FI128" s="77"/>
      <c r="FJ128" s="77"/>
      <c r="FK128" s="77"/>
      <c r="FL128" s="77"/>
      <c r="FM128" s="77"/>
      <c r="FN128" s="77"/>
      <c r="FO128" s="77"/>
      <c r="FP128" s="77"/>
      <c r="FQ128" s="77"/>
      <c r="FR128" s="24"/>
      <c r="FS128" s="24"/>
      <c r="FT128" s="24"/>
      <c r="FU128" s="77"/>
      <c r="FV128" s="77"/>
      <c r="FW128" s="77"/>
      <c r="FX128" s="77"/>
      <c r="FY128" s="77"/>
      <c r="FZ128" s="77"/>
      <c r="GA128" s="77"/>
      <c r="GB128" s="77"/>
      <c r="GC128" s="77"/>
      <c r="GD128" s="77"/>
      <c r="GE128" s="77"/>
      <c r="GF128" s="77"/>
      <c r="GG128" s="77"/>
      <c r="GH128" s="77"/>
      <c r="GI128" s="77"/>
      <c r="GJ128" s="77"/>
      <c r="GK128" s="77"/>
      <c r="GL128" s="77"/>
      <c r="GM128" s="77"/>
      <c r="GN128" s="24"/>
      <c r="GO128" s="24">
        <v>0.41672999999999999</v>
      </c>
      <c r="GP128" s="10">
        <f t="shared" si="304"/>
        <v>56.25855</v>
      </c>
      <c r="GQ128" s="10">
        <f t="shared" si="305"/>
        <v>49.174140000000001</v>
      </c>
      <c r="GR128" s="10">
        <f t="shared" si="306"/>
        <v>146.27223000000001</v>
      </c>
      <c r="GS128" s="10">
        <f t="shared" si="307"/>
        <v>197.94675000000001</v>
      </c>
      <c r="GT128" s="10">
        <f t="shared" si="308"/>
        <v>106.26615</v>
      </c>
      <c r="GU128" s="10">
        <f t="shared" si="309"/>
        <v>125.01899999999999</v>
      </c>
      <c r="GV128" s="10">
        <f t="shared" si="310"/>
        <v>164.19162</v>
      </c>
      <c r="GW128" s="10">
        <f t="shared" si="311"/>
        <v>140.02127999999999</v>
      </c>
      <c r="GX128" s="10">
        <f t="shared" si="312"/>
        <v>161.69123999999999</v>
      </c>
      <c r="GY128" s="10">
        <f t="shared" si="313"/>
        <v>160.02431999999999</v>
      </c>
      <c r="GZ128" s="10">
        <f t="shared" si="314"/>
        <v>200.86385999999999</v>
      </c>
      <c r="HA128" s="10">
        <f t="shared" si="315"/>
        <v>247.53762</v>
      </c>
      <c r="HB128" s="10">
        <f t="shared" si="316"/>
        <v>232.95206999999999</v>
      </c>
      <c r="HC128" s="10">
        <f t="shared" si="317"/>
        <v>138.77108999999999</v>
      </c>
      <c r="HD128" s="10">
        <f t="shared" si="318"/>
        <v>137.93762999999998</v>
      </c>
      <c r="HE128" s="10">
        <f t="shared" si="319"/>
        <v>132.10341</v>
      </c>
      <c r="HF128" s="10">
        <f t="shared" si="320"/>
        <v>155.85702000000001</v>
      </c>
      <c r="HG128" s="10">
        <f t="shared" si="321"/>
        <v>136.68744000000001</v>
      </c>
      <c r="HH128" s="10">
        <f t="shared" si="322"/>
        <v>151.68971999999999</v>
      </c>
      <c r="HI128" s="19">
        <f t="shared" si="323"/>
        <v>2841.26514</v>
      </c>
      <c r="HJ128" s="115"/>
      <c r="HK128" s="115"/>
      <c r="HL128" s="115"/>
      <c r="HM128" s="115"/>
      <c r="HN128" s="115"/>
      <c r="HO128" s="115"/>
      <c r="HP128" s="115"/>
      <c r="HQ128" s="115"/>
      <c r="HR128" s="115"/>
      <c r="HS128" s="115"/>
      <c r="HT128" s="115"/>
      <c r="HU128" s="115"/>
      <c r="HV128" s="115"/>
      <c r="HW128" s="115"/>
      <c r="HX128" s="115"/>
      <c r="HY128" s="115"/>
      <c r="HZ128" s="115"/>
      <c r="IA128" s="115"/>
      <c r="IB128" s="115"/>
      <c r="IC128" s="22">
        <f t="shared" si="324"/>
        <v>0.41672999999999999</v>
      </c>
      <c r="ID128" s="22"/>
      <c r="IE128" s="24">
        <f t="shared" si="242"/>
        <v>1.3334105714890995E-5</v>
      </c>
      <c r="IF128" s="24">
        <f t="shared" si="243"/>
        <v>2.4975805704430438E-4</v>
      </c>
    </row>
    <row r="129" spans="1:240" x14ac:dyDescent="0.25">
      <c r="A129" s="163">
        <v>127</v>
      </c>
      <c r="B129" s="49"/>
      <c r="C129" s="49" t="s">
        <v>185</v>
      </c>
      <c r="D129" s="49" t="s">
        <v>185</v>
      </c>
      <c r="E129" s="82">
        <v>219</v>
      </c>
      <c r="F129" s="52" t="s">
        <v>35</v>
      </c>
      <c r="G129" s="17">
        <v>1</v>
      </c>
      <c r="H129" s="12">
        <v>0</v>
      </c>
      <c r="I129" s="11">
        <v>0</v>
      </c>
      <c r="J129" s="11">
        <v>0</v>
      </c>
      <c r="K129" s="11">
        <v>0</v>
      </c>
      <c r="L129" s="11">
        <v>0</v>
      </c>
      <c r="M129" s="11"/>
      <c r="N129" s="12">
        <v>6</v>
      </c>
      <c r="O129" s="12">
        <v>11</v>
      </c>
      <c r="P129" s="11">
        <v>13</v>
      </c>
      <c r="Q129" s="11">
        <v>17</v>
      </c>
      <c r="R129" s="12">
        <v>17</v>
      </c>
      <c r="S129" s="11">
        <v>21</v>
      </c>
      <c r="T129" s="12">
        <v>36</v>
      </c>
      <c r="U129" s="12">
        <v>65</v>
      </c>
      <c r="V129" s="97">
        <v>58</v>
      </c>
      <c r="W129" s="97">
        <v>57</v>
      </c>
      <c r="X129" s="97">
        <v>49</v>
      </c>
      <c r="Y129" s="97">
        <v>39</v>
      </c>
      <c r="Z129" s="98">
        <v>4</v>
      </c>
      <c r="AA129" s="65"/>
      <c r="AB129" s="72">
        <f t="shared" si="245"/>
        <v>-1</v>
      </c>
      <c r="AC129" s="11">
        <f t="shared" si="246"/>
        <v>0</v>
      </c>
      <c r="AD129" s="11">
        <f t="shared" si="247"/>
        <v>0</v>
      </c>
      <c r="AE129" s="11">
        <f t="shared" si="248"/>
        <v>0</v>
      </c>
      <c r="AF129" s="11">
        <f t="shared" si="249"/>
        <v>0</v>
      </c>
      <c r="AG129" s="11">
        <f t="shared" si="250"/>
        <v>0</v>
      </c>
      <c r="AH129" s="11">
        <f t="shared" si="251"/>
        <v>6</v>
      </c>
      <c r="AI129" s="11">
        <f t="shared" si="252"/>
        <v>5</v>
      </c>
      <c r="AJ129" s="11">
        <f t="shared" si="253"/>
        <v>2</v>
      </c>
      <c r="AK129" s="11">
        <f t="shared" si="254"/>
        <v>4</v>
      </c>
      <c r="AL129" s="11">
        <f t="shared" si="255"/>
        <v>0</v>
      </c>
      <c r="AM129" s="11">
        <f t="shared" si="256"/>
        <v>4</v>
      </c>
      <c r="AN129" s="11">
        <f t="shared" si="257"/>
        <v>15</v>
      </c>
      <c r="AO129" s="11">
        <f t="shared" si="258"/>
        <v>29</v>
      </c>
      <c r="AP129" s="11">
        <f t="shared" si="259"/>
        <v>-7</v>
      </c>
      <c r="AQ129" s="11">
        <f t="shared" si="260"/>
        <v>-1</v>
      </c>
      <c r="AR129" s="11">
        <f t="shared" si="261"/>
        <v>-8</v>
      </c>
      <c r="AS129" s="11">
        <f t="shared" si="262"/>
        <v>-10</v>
      </c>
      <c r="AT129" s="11">
        <f t="shared" si="263"/>
        <v>-35</v>
      </c>
      <c r="AU129" s="78">
        <f t="shared" si="264"/>
        <v>3</v>
      </c>
      <c r="AV129" s="65"/>
      <c r="AW129" s="17">
        <v>0</v>
      </c>
      <c r="AX129" s="12">
        <v>0</v>
      </c>
      <c r="AY129" s="12">
        <v>0</v>
      </c>
      <c r="AZ129" s="12">
        <v>0</v>
      </c>
      <c r="BA129" s="12">
        <v>0</v>
      </c>
      <c r="BB129" s="12">
        <v>0</v>
      </c>
      <c r="BC129" s="12">
        <v>0</v>
      </c>
      <c r="BD129" s="12">
        <v>0</v>
      </c>
      <c r="BE129" s="12">
        <v>2</v>
      </c>
      <c r="BF129" s="11">
        <v>1</v>
      </c>
      <c r="BG129" s="11">
        <v>1</v>
      </c>
      <c r="BH129" s="11">
        <v>2</v>
      </c>
      <c r="BI129" s="11">
        <v>1</v>
      </c>
      <c r="BJ129" s="11">
        <v>1</v>
      </c>
      <c r="BK129" s="11">
        <v>0</v>
      </c>
      <c r="BL129" s="11">
        <v>0</v>
      </c>
      <c r="BM129" s="11"/>
      <c r="BN129" s="11"/>
      <c r="BO129" s="8"/>
      <c r="BP129" s="27">
        <f t="shared" si="265"/>
        <v>8</v>
      </c>
      <c r="BQ129" s="51"/>
      <c r="BR129" s="5">
        <f t="shared" si="266"/>
        <v>-1</v>
      </c>
      <c r="BS129" s="5">
        <f t="shared" si="267"/>
        <v>0</v>
      </c>
      <c r="BT129" s="5">
        <f t="shared" si="268"/>
        <v>0</v>
      </c>
      <c r="BU129" s="5">
        <f t="shared" si="269"/>
        <v>0</v>
      </c>
      <c r="BV129" s="5">
        <f t="shared" si="270"/>
        <v>0</v>
      </c>
      <c r="BW129" s="5">
        <f t="shared" si="271"/>
        <v>0</v>
      </c>
      <c r="BX129" s="5">
        <f t="shared" si="272"/>
        <v>6</v>
      </c>
      <c r="BY129" s="5">
        <f t="shared" si="273"/>
        <v>5</v>
      </c>
      <c r="BZ129" s="5">
        <f t="shared" si="274"/>
        <v>4</v>
      </c>
      <c r="CA129" s="5">
        <f t="shared" si="275"/>
        <v>5</v>
      </c>
      <c r="CB129" s="5">
        <f t="shared" si="276"/>
        <v>1</v>
      </c>
      <c r="CC129" s="5">
        <f t="shared" si="277"/>
        <v>6</v>
      </c>
      <c r="CD129" s="5">
        <f t="shared" si="278"/>
        <v>16</v>
      </c>
      <c r="CE129" s="5">
        <f t="shared" si="279"/>
        <v>30</v>
      </c>
      <c r="CF129" s="5">
        <f t="shared" si="280"/>
        <v>-7</v>
      </c>
      <c r="CG129" s="5">
        <f t="shared" si="281"/>
        <v>-1</v>
      </c>
      <c r="CH129" s="5">
        <f t="shared" si="282"/>
        <v>-8</v>
      </c>
      <c r="CI129" s="5">
        <f t="shared" si="283"/>
        <v>-10</v>
      </c>
      <c r="CJ129" s="5">
        <f t="shared" si="284"/>
        <v>-35</v>
      </c>
      <c r="CK129" s="19">
        <f t="shared" si="285"/>
        <v>11</v>
      </c>
      <c r="CL129" s="19"/>
      <c r="CM129" s="5"/>
      <c r="CN129" s="5">
        <f t="shared" si="286"/>
        <v>1</v>
      </c>
      <c r="CO129" s="5">
        <f t="shared" si="287"/>
        <v>0</v>
      </c>
      <c r="CP129" s="5">
        <f t="shared" si="288"/>
        <v>0</v>
      </c>
      <c r="CQ129" s="5">
        <f t="shared" si="289"/>
        <v>0</v>
      </c>
      <c r="CR129" s="5">
        <f t="shared" si="290"/>
        <v>0</v>
      </c>
      <c r="CS129" s="5">
        <f t="shared" si="291"/>
        <v>6</v>
      </c>
      <c r="CT129" s="5">
        <f t="shared" si="292"/>
        <v>-1</v>
      </c>
      <c r="CU129" s="5">
        <f t="shared" si="293"/>
        <v>-1</v>
      </c>
      <c r="CV129" s="5">
        <f t="shared" si="294"/>
        <v>1</v>
      </c>
      <c r="CW129" s="5">
        <f t="shared" si="295"/>
        <v>-4</v>
      </c>
      <c r="CX129" s="5">
        <f t="shared" si="296"/>
        <v>5</v>
      </c>
      <c r="CY129" s="5">
        <f t="shared" si="297"/>
        <v>10</v>
      </c>
      <c r="CZ129" s="5">
        <f t="shared" si="298"/>
        <v>14</v>
      </c>
      <c r="DA129" s="5">
        <f t="shared" si="299"/>
        <v>-37</v>
      </c>
      <c r="DB129" s="5">
        <f t="shared" si="300"/>
        <v>6</v>
      </c>
      <c r="DC129" s="5">
        <f t="shared" si="301"/>
        <v>-7</v>
      </c>
      <c r="DD129" s="5">
        <f t="shared" si="302"/>
        <v>-2</v>
      </c>
      <c r="DE129" s="5">
        <f t="shared" si="303"/>
        <v>-25</v>
      </c>
      <c r="DF129" s="19"/>
      <c r="DG129" s="19"/>
      <c r="DH129" s="19"/>
      <c r="DI129" s="77"/>
      <c r="DJ129" s="121">
        <v>-1</v>
      </c>
      <c r="DK129" s="121" t="e">
        <v>#DIV/0!</v>
      </c>
      <c r="DL129" s="121" t="e">
        <v>#DIV/0!</v>
      </c>
      <c r="DM129" s="121" t="e">
        <v>#DIV/0!</v>
      </c>
      <c r="DN129" s="121" t="e">
        <v>#DIV/0!</v>
      </c>
      <c r="DO129" s="121" t="e">
        <v>#DIV/0!</v>
      </c>
      <c r="DP129" s="121">
        <v>-0.16666666666666666</v>
      </c>
      <c r="DQ129" s="121">
        <v>-0.2</v>
      </c>
      <c r="DR129" s="121">
        <v>0.25</v>
      </c>
      <c r="DS129" s="121">
        <v>-0.8</v>
      </c>
      <c r="DT129" s="121">
        <v>5</v>
      </c>
      <c r="DU129" s="121">
        <v>1.6666666666666667</v>
      </c>
      <c r="DV129" s="121">
        <v>0.875</v>
      </c>
      <c r="DW129" s="121">
        <v>-1.2333333333333334</v>
      </c>
      <c r="DX129" s="121">
        <v>-0.8571428571428571</v>
      </c>
      <c r="DY129" s="121">
        <v>7</v>
      </c>
      <c r="DZ129" s="121">
        <v>0.25</v>
      </c>
      <c r="EA129" s="121"/>
      <c r="EB129" s="24"/>
      <c r="EC129" s="65"/>
      <c r="ED129" s="77"/>
      <c r="EE129" s="77"/>
      <c r="EF129" s="77"/>
      <c r="EG129" s="77"/>
      <c r="EH129" s="77"/>
      <c r="EI129" s="77"/>
      <c r="EJ129" s="77"/>
      <c r="EK129" s="77"/>
      <c r="EL129" s="77"/>
      <c r="EM129" s="77"/>
      <c r="EN129" s="77"/>
      <c r="EO129" s="77"/>
      <c r="EP129" s="77"/>
      <c r="EQ129" s="77"/>
      <c r="ER129" s="77"/>
      <c r="ES129" s="77"/>
      <c r="ET129" s="77"/>
      <c r="EU129" s="77"/>
      <c r="EV129" s="77"/>
      <c r="EW129" s="24"/>
      <c r="EX129" s="27"/>
      <c r="EY129" s="77"/>
      <c r="EZ129" s="77"/>
      <c r="FA129" s="77"/>
      <c r="FB129" s="77"/>
      <c r="FC129" s="77"/>
      <c r="FD129" s="77"/>
      <c r="FE129" s="77"/>
      <c r="FF129" s="77"/>
      <c r="FG129" s="77"/>
      <c r="FH129" s="77"/>
      <c r="FI129" s="77"/>
      <c r="FJ129" s="77"/>
      <c r="FK129" s="77"/>
      <c r="FL129" s="77"/>
      <c r="FM129" s="77"/>
      <c r="FN129" s="77"/>
      <c r="FO129" s="77"/>
      <c r="FP129" s="77"/>
      <c r="FQ129" s="77"/>
      <c r="FR129" s="24"/>
      <c r="FS129" s="24"/>
      <c r="FT129" s="24"/>
      <c r="FU129" s="77"/>
      <c r="FV129" s="77"/>
      <c r="FW129" s="77"/>
      <c r="FX129" s="77"/>
      <c r="FY129" s="77"/>
      <c r="FZ129" s="77"/>
      <c r="GA129" s="77"/>
      <c r="GB129" s="77"/>
      <c r="GC129" s="77"/>
      <c r="GD129" s="77"/>
      <c r="GE129" s="77"/>
      <c r="GF129" s="77"/>
      <c r="GG129" s="77"/>
      <c r="GH129" s="77"/>
      <c r="GI129" s="77"/>
      <c r="GJ129" s="77"/>
      <c r="GK129" s="77"/>
      <c r="GL129" s="77"/>
      <c r="GM129" s="77"/>
      <c r="GN129" s="24"/>
      <c r="GO129" s="24">
        <v>0</v>
      </c>
      <c r="GP129" s="10">
        <f t="shared" si="304"/>
        <v>0</v>
      </c>
      <c r="GQ129" s="10">
        <f t="shared" si="305"/>
        <v>0</v>
      </c>
      <c r="GR129" s="10">
        <f t="shared" si="306"/>
        <v>0</v>
      </c>
      <c r="GS129" s="10">
        <f t="shared" si="307"/>
        <v>0</v>
      </c>
      <c r="GT129" s="10">
        <f t="shared" si="308"/>
        <v>0</v>
      </c>
      <c r="GU129" s="10">
        <f t="shared" si="309"/>
        <v>0</v>
      </c>
      <c r="GV129" s="10">
        <f t="shared" si="310"/>
        <v>0</v>
      </c>
      <c r="GW129" s="10">
        <f t="shared" si="311"/>
        <v>0</v>
      </c>
      <c r="GX129" s="10">
        <f t="shared" si="312"/>
        <v>0</v>
      </c>
      <c r="GY129" s="10">
        <f t="shared" si="313"/>
        <v>0</v>
      </c>
      <c r="GZ129" s="10">
        <f t="shared" si="314"/>
        <v>0</v>
      </c>
      <c r="HA129" s="10">
        <f t="shared" si="315"/>
        <v>0</v>
      </c>
      <c r="HB129" s="10">
        <f t="shared" si="316"/>
        <v>0</v>
      </c>
      <c r="HC129" s="10">
        <f t="shared" si="317"/>
        <v>0</v>
      </c>
      <c r="HD129" s="10">
        <f t="shared" si="318"/>
        <v>0</v>
      </c>
      <c r="HE129" s="10">
        <f t="shared" si="319"/>
        <v>0</v>
      </c>
      <c r="HF129" s="10">
        <f t="shared" si="320"/>
        <v>0</v>
      </c>
      <c r="HG129" s="10">
        <f t="shared" si="321"/>
        <v>0</v>
      </c>
      <c r="HH129" s="10">
        <f t="shared" si="322"/>
        <v>0</v>
      </c>
      <c r="HI129" s="19">
        <f t="shared" si="323"/>
        <v>0</v>
      </c>
      <c r="HJ129" s="115"/>
      <c r="HK129" s="115"/>
      <c r="HL129" s="115"/>
      <c r="HM129" s="115"/>
      <c r="HN129" s="115"/>
      <c r="HO129" s="115"/>
      <c r="HP129" s="115"/>
      <c r="HQ129" s="115"/>
      <c r="HR129" s="115"/>
      <c r="HS129" s="115"/>
      <c r="HT129" s="115"/>
      <c r="HU129" s="115"/>
      <c r="HV129" s="115"/>
      <c r="HW129" s="115"/>
      <c r="HX129" s="115"/>
      <c r="HY129" s="115"/>
      <c r="HZ129" s="115"/>
      <c r="IA129" s="115"/>
      <c r="IB129" s="115"/>
      <c r="IC129" s="22">
        <f t="shared" si="324"/>
        <v>0</v>
      </c>
      <c r="ID129" s="22"/>
      <c r="IE129" s="24">
        <f t="shared" si="242"/>
        <v>0</v>
      </c>
      <c r="IF129" s="24">
        <f t="shared" si="243"/>
        <v>0</v>
      </c>
    </row>
    <row r="130" spans="1:240" x14ac:dyDescent="0.25">
      <c r="A130" s="163">
        <v>128</v>
      </c>
      <c r="B130" s="43"/>
      <c r="C130" s="43" t="s">
        <v>283</v>
      </c>
      <c r="D130" s="43" t="s">
        <v>184</v>
      </c>
      <c r="E130" s="82">
        <v>121</v>
      </c>
      <c r="F130" s="52" t="s">
        <v>16</v>
      </c>
      <c r="G130" s="17">
        <v>1263</v>
      </c>
      <c r="H130" s="12">
        <v>1239</v>
      </c>
      <c r="I130" s="12">
        <v>1213</v>
      </c>
      <c r="J130" s="12">
        <v>1272</v>
      </c>
      <c r="K130" s="12">
        <v>1353</v>
      </c>
      <c r="L130" s="12">
        <v>1347</v>
      </c>
      <c r="M130" s="12">
        <v>1354</v>
      </c>
      <c r="N130" s="12">
        <v>1328</v>
      </c>
      <c r="O130" s="12">
        <v>1332</v>
      </c>
      <c r="P130" s="11">
        <v>1341</v>
      </c>
      <c r="Q130" s="11">
        <v>1350</v>
      </c>
      <c r="R130" s="12">
        <v>1297</v>
      </c>
      <c r="S130" s="11">
        <v>1296</v>
      </c>
      <c r="T130" s="11">
        <v>1291</v>
      </c>
      <c r="U130" s="11">
        <v>1218</v>
      </c>
      <c r="V130" s="98">
        <v>1210</v>
      </c>
      <c r="W130" s="98">
        <v>1203</v>
      </c>
      <c r="X130" s="98">
        <v>1207</v>
      </c>
      <c r="Y130" s="98">
        <v>1222</v>
      </c>
      <c r="Z130" s="98">
        <v>1239</v>
      </c>
      <c r="AA130" s="65"/>
      <c r="AB130" s="72">
        <f t="shared" si="245"/>
        <v>-24</v>
      </c>
      <c r="AC130" s="11">
        <f t="shared" si="246"/>
        <v>-26</v>
      </c>
      <c r="AD130" s="11">
        <f t="shared" si="247"/>
        <v>59</v>
      </c>
      <c r="AE130" s="11">
        <f t="shared" si="248"/>
        <v>81</v>
      </c>
      <c r="AF130" s="11">
        <f t="shared" si="249"/>
        <v>-6</v>
      </c>
      <c r="AG130" s="11">
        <f t="shared" si="250"/>
        <v>7</v>
      </c>
      <c r="AH130" s="11">
        <f t="shared" si="251"/>
        <v>-26</v>
      </c>
      <c r="AI130" s="11">
        <f t="shared" si="252"/>
        <v>4</v>
      </c>
      <c r="AJ130" s="11">
        <f t="shared" si="253"/>
        <v>9</v>
      </c>
      <c r="AK130" s="11">
        <f t="shared" si="254"/>
        <v>9</v>
      </c>
      <c r="AL130" s="11">
        <f t="shared" si="255"/>
        <v>-53</v>
      </c>
      <c r="AM130" s="11">
        <f t="shared" si="256"/>
        <v>-1</v>
      </c>
      <c r="AN130" s="11">
        <f t="shared" si="257"/>
        <v>-5</v>
      </c>
      <c r="AO130" s="11">
        <f t="shared" si="258"/>
        <v>-73</v>
      </c>
      <c r="AP130" s="11">
        <f t="shared" si="259"/>
        <v>-8</v>
      </c>
      <c r="AQ130" s="11">
        <f t="shared" si="260"/>
        <v>-7</v>
      </c>
      <c r="AR130" s="11">
        <f t="shared" si="261"/>
        <v>4</v>
      </c>
      <c r="AS130" s="11">
        <f t="shared" si="262"/>
        <v>15</v>
      </c>
      <c r="AT130" s="11">
        <f t="shared" si="263"/>
        <v>17</v>
      </c>
      <c r="AU130" s="78">
        <f t="shared" si="264"/>
        <v>-24</v>
      </c>
      <c r="AV130" s="65"/>
      <c r="AW130" s="17">
        <v>0</v>
      </c>
      <c r="AX130" s="12">
        <v>2</v>
      </c>
      <c r="AY130" s="12">
        <v>5</v>
      </c>
      <c r="AZ130" s="12">
        <v>2</v>
      </c>
      <c r="BA130" s="12">
        <v>2</v>
      </c>
      <c r="BB130" s="12">
        <v>0</v>
      </c>
      <c r="BC130" s="12">
        <v>0</v>
      </c>
      <c r="BD130" s="12">
        <v>4</v>
      </c>
      <c r="BE130" s="12">
        <v>5</v>
      </c>
      <c r="BF130" s="11">
        <v>4</v>
      </c>
      <c r="BG130" s="11">
        <v>3</v>
      </c>
      <c r="BH130" s="11">
        <v>6</v>
      </c>
      <c r="BI130" s="11">
        <v>2</v>
      </c>
      <c r="BJ130" s="11">
        <v>1</v>
      </c>
      <c r="BK130" s="11">
        <v>1</v>
      </c>
      <c r="BL130" s="11"/>
      <c r="BM130" s="11">
        <v>4</v>
      </c>
      <c r="BN130" s="11"/>
      <c r="BO130" s="8">
        <v>2</v>
      </c>
      <c r="BP130" s="27">
        <f t="shared" si="265"/>
        <v>43</v>
      </c>
      <c r="BQ130" s="19"/>
      <c r="BR130" s="5">
        <f t="shared" si="266"/>
        <v>-24</v>
      </c>
      <c r="BS130" s="5">
        <f t="shared" si="267"/>
        <v>-24</v>
      </c>
      <c r="BT130" s="5">
        <f t="shared" si="268"/>
        <v>64</v>
      </c>
      <c r="BU130" s="5">
        <f t="shared" si="269"/>
        <v>83</v>
      </c>
      <c r="BV130" s="5">
        <f t="shared" si="270"/>
        <v>-4</v>
      </c>
      <c r="BW130" s="5">
        <f t="shared" si="271"/>
        <v>7</v>
      </c>
      <c r="BX130" s="5">
        <f t="shared" si="272"/>
        <v>-26</v>
      </c>
      <c r="BY130" s="5">
        <f t="shared" si="273"/>
        <v>8</v>
      </c>
      <c r="BZ130" s="5">
        <f t="shared" si="274"/>
        <v>14</v>
      </c>
      <c r="CA130" s="5">
        <f t="shared" si="275"/>
        <v>13</v>
      </c>
      <c r="CB130" s="5">
        <f t="shared" si="276"/>
        <v>-50</v>
      </c>
      <c r="CC130" s="5">
        <f t="shared" si="277"/>
        <v>5</v>
      </c>
      <c r="CD130" s="5">
        <f t="shared" si="278"/>
        <v>-3</v>
      </c>
      <c r="CE130" s="5">
        <f t="shared" si="279"/>
        <v>-72</v>
      </c>
      <c r="CF130" s="5">
        <f t="shared" si="280"/>
        <v>-7</v>
      </c>
      <c r="CG130" s="5">
        <f t="shared" si="281"/>
        <v>-7</v>
      </c>
      <c r="CH130" s="5">
        <f t="shared" si="282"/>
        <v>8</v>
      </c>
      <c r="CI130" s="5">
        <f t="shared" si="283"/>
        <v>15</v>
      </c>
      <c r="CJ130" s="5">
        <f t="shared" si="284"/>
        <v>19</v>
      </c>
      <c r="CK130" s="19">
        <f t="shared" si="285"/>
        <v>19</v>
      </c>
      <c r="CL130" s="19"/>
      <c r="CM130" s="5"/>
      <c r="CN130" s="5">
        <f t="shared" si="286"/>
        <v>0</v>
      </c>
      <c r="CO130" s="5">
        <f t="shared" si="287"/>
        <v>88</v>
      </c>
      <c r="CP130" s="5">
        <f t="shared" si="288"/>
        <v>19</v>
      </c>
      <c r="CQ130" s="5">
        <f t="shared" si="289"/>
        <v>-87</v>
      </c>
      <c r="CR130" s="5">
        <f t="shared" si="290"/>
        <v>11</v>
      </c>
      <c r="CS130" s="5">
        <f t="shared" si="291"/>
        <v>-33</v>
      </c>
      <c r="CT130" s="5">
        <f t="shared" si="292"/>
        <v>34</v>
      </c>
      <c r="CU130" s="5">
        <f t="shared" si="293"/>
        <v>6</v>
      </c>
      <c r="CV130" s="5">
        <f t="shared" si="294"/>
        <v>-1</v>
      </c>
      <c r="CW130" s="5">
        <f t="shared" si="295"/>
        <v>-63</v>
      </c>
      <c r="CX130" s="5">
        <f t="shared" si="296"/>
        <v>55</v>
      </c>
      <c r="CY130" s="5">
        <f t="shared" si="297"/>
        <v>-8</v>
      </c>
      <c r="CZ130" s="5">
        <f t="shared" si="298"/>
        <v>-69</v>
      </c>
      <c r="DA130" s="5">
        <f t="shared" si="299"/>
        <v>65</v>
      </c>
      <c r="DB130" s="5">
        <f t="shared" si="300"/>
        <v>0</v>
      </c>
      <c r="DC130" s="5">
        <f t="shared" si="301"/>
        <v>15</v>
      </c>
      <c r="DD130" s="5">
        <f t="shared" si="302"/>
        <v>7</v>
      </c>
      <c r="DE130" s="5">
        <f t="shared" si="303"/>
        <v>4</v>
      </c>
      <c r="DF130" s="19"/>
      <c r="DG130" s="19"/>
      <c r="DH130" s="19"/>
      <c r="DI130" s="77"/>
      <c r="DJ130" s="121">
        <v>0</v>
      </c>
      <c r="DK130" s="121">
        <v>-3.6666666666666665</v>
      </c>
      <c r="DL130" s="121">
        <v>0.296875</v>
      </c>
      <c r="DM130" s="121">
        <v>-1.0481927710843373</v>
      </c>
      <c r="DN130" s="121">
        <v>-2.75</v>
      </c>
      <c r="DO130" s="121">
        <v>-4.7142857142857144</v>
      </c>
      <c r="DP130" s="121">
        <v>-1.3076923076923077</v>
      </c>
      <c r="DQ130" s="121">
        <v>0.75</v>
      </c>
      <c r="DR130" s="121">
        <v>-7.1428571428571425E-2</v>
      </c>
      <c r="DS130" s="121">
        <v>-4.8461538461538458</v>
      </c>
      <c r="DT130" s="121">
        <v>-1.1000000000000001</v>
      </c>
      <c r="DU130" s="121">
        <v>-1.6</v>
      </c>
      <c r="DV130" s="121">
        <v>23</v>
      </c>
      <c r="DW130" s="121">
        <v>-0.90277777777777779</v>
      </c>
      <c r="DX130" s="121">
        <v>0</v>
      </c>
      <c r="DY130" s="121">
        <v>-2.1428571428571428</v>
      </c>
      <c r="DZ130" s="121">
        <v>0.875</v>
      </c>
      <c r="EA130" s="121"/>
      <c r="EB130" s="24"/>
      <c r="EC130" s="63"/>
      <c r="ED130" s="77"/>
      <c r="EE130" s="77"/>
      <c r="EF130" s="77"/>
      <c r="EG130" s="77"/>
      <c r="EH130" s="77"/>
      <c r="EI130" s="77"/>
      <c r="EJ130" s="77"/>
      <c r="EK130" s="77"/>
      <c r="EL130" s="77"/>
      <c r="EM130" s="77"/>
      <c r="EN130" s="77"/>
      <c r="EO130" s="77"/>
      <c r="EP130" s="77"/>
      <c r="EQ130" s="77"/>
      <c r="ER130" s="77"/>
      <c r="ES130" s="77"/>
      <c r="ET130" s="77"/>
      <c r="EU130" s="77"/>
      <c r="EV130" s="77"/>
      <c r="EW130" s="24"/>
      <c r="EX130" s="19"/>
      <c r="EY130" s="77"/>
      <c r="EZ130" s="77"/>
      <c r="FA130" s="77"/>
      <c r="FB130" s="77"/>
      <c r="FC130" s="77"/>
      <c r="FD130" s="77"/>
      <c r="FE130" s="77"/>
      <c r="FF130" s="77"/>
      <c r="FG130" s="77"/>
      <c r="FH130" s="77"/>
      <c r="FI130" s="77"/>
      <c r="FJ130" s="77"/>
      <c r="FK130" s="77"/>
      <c r="FL130" s="77"/>
      <c r="FM130" s="77"/>
      <c r="FN130" s="77"/>
      <c r="FO130" s="77"/>
      <c r="FP130" s="77"/>
      <c r="FQ130" s="77"/>
      <c r="FR130" s="24"/>
      <c r="FS130" s="24"/>
      <c r="FT130" s="24"/>
      <c r="FU130" s="77"/>
      <c r="FV130" s="77"/>
      <c r="FW130" s="77"/>
      <c r="FX130" s="77"/>
      <c r="FY130" s="77"/>
      <c r="FZ130" s="77"/>
      <c r="GA130" s="77"/>
      <c r="GB130" s="77"/>
      <c r="GC130" s="77"/>
      <c r="GD130" s="77"/>
      <c r="GE130" s="77"/>
      <c r="GF130" s="77"/>
      <c r="GG130" s="77"/>
      <c r="GH130" s="77"/>
      <c r="GI130" s="77"/>
      <c r="GJ130" s="77"/>
      <c r="GK130" s="77"/>
      <c r="GL130" s="77"/>
      <c r="GM130" s="77"/>
      <c r="GN130" s="24"/>
      <c r="GO130" s="24">
        <v>2.6099999999999999E-3</v>
      </c>
      <c r="GP130" s="10">
        <f t="shared" si="304"/>
        <v>-6.2640000000000001E-2</v>
      </c>
      <c r="GQ130" s="10">
        <f t="shared" si="305"/>
        <v>-6.2640000000000001E-2</v>
      </c>
      <c r="GR130" s="10">
        <f t="shared" si="306"/>
        <v>0.16703999999999999</v>
      </c>
      <c r="GS130" s="10">
        <f t="shared" si="307"/>
        <v>0.21662999999999999</v>
      </c>
      <c r="GT130" s="10">
        <f t="shared" si="308"/>
        <v>-1.044E-2</v>
      </c>
      <c r="GU130" s="10">
        <f t="shared" si="309"/>
        <v>1.8269999999999998E-2</v>
      </c>
      <c r="GV130" s="10">
        <f t="shared" si="310"/>
        <v>-6.7860000000000004E-2</v>
      </c>
      <c r="GW130" s="10">
        <f t="shared" si="311"/>
        <v>2.0879999999999999E-2</v>
      </c>
      <c r="GX130" s="10">
        <f t="shared" si="312"/>
        <v>3.6539999999999996E-2</v>
      </c>
      <c r="GY130" s="10">
        <f t="shared" si="313"/>
        <v>3.3930000000000002E-2</v>
      </c>
      <c r="GZ130" s="10">
        <f t="shared" si="314"/>
        <v>-0.1305</v>
      </c>
      <c r="HA130" s="10">
        <f t="shared" si="315"/>
        <v>1.3049999999999999E-2</v>
      </c>
      <c r="HB130" s="10">
        <f t="shared" si="316"/>
        <v>-7.8300000000000002E-3</v>
      </c>
      <c r="HC130" s="10">
        <f t="shared" si="317"/>
        <v>-0.18792</v>
      </c>
      <c r="HD130" s="10">
        <f t="shared" si="318"/>
        <v>-1.8269999999999998E-2</v>
      </c>
      <c r="HE130" s="10">
        <f t="shared" si="319"/>
        <v>-1.8269999999999998E-2</v>
      </c>
      <c r="HF130" s="10">
        <f t="shared" si="320"/>
        <v>2.0879999999999999E-2</v>
      </c>
      <c r="HG130" s="10">
        <f t="shared" si="321"/>
        <v>3.9149999999999997E-2</v>
      </c>
      <c r="HH130" s="10">
        <f t="shared" si="322"/>
        <v>4.9589999999999995E-2</v>
      </c>
      <c r="HI130" s="19">
        <f t="shared" si="323"/>
        <v>4.9589999999999995E-2</v>
      </c>
      <c r="HJ130" s="115"/>
      <c r="HK130" s="115"/>
      <c r="HL130" s="115"/>
      <c r="HM130" s="115"/>
      <c r="HN130" s="115"/>
      <c r="HO130" s="115"/>
      <c r="HP130" s="115"/>
      <c r="HQ130" s="115"/>
      <c r="HR130" s="115"/>
      <c r="HS130" s="115"/>
      <c r="HT130" s="115"/>
      <c r="HU130" s="115"/>
      <c r="HV130" s="115"/>
      <c r="HW130" s="115"/>
      <c r="HX130" s="115"/>
      <c r="HY130" s="115"/>
      <c r="HZ130" s="115"/>
      <c r="IA130" s="115"/>
      <c r="IB130" s="115"/>
      <c r="IC130" s="22">
        <f t="shared" si="324"/>
        <v>2.6099999999999999E-3</v>
      </c>
      <c r="ID130" s="22"/>
      <c r="IE130" s="24">
        <f t="shared" si="242"/>
        <v>4.3591503920070814E-9</v>
      </c>
      <c r="IF130" s="24">
        <f t="shared" si="243"/>
        <v>4.3591503920070814E-9</v>
      </c>
    </row>
    <row r="131" spans="1:240" x14ac:dyDescent="0.25">
      <c r="A131" s="163">
        <v>129</v>
      </c>
      <c r="B131" s="49"/>
      <c r="C131" s="43" t="s">
        <v>283</v>
      </c>
      <c r="D131" s="49" t="s">
        <v>183</v>
      </c>
      <c r="E131" s="82">
        <v>143</v>
      </c>
      <c r="F131" s="50" t="s">
        <v>123</v>
      </c>
      <c r="G131" s="17">
        <v>707</v>
      </c>
      <c r="H131" s="12">
        <v>835</v>
      </c>
      <c r="I131" s="11">
        <v>972</v>
      </c>
      <c r="J131" s="12">
        <v>1200</v>
      </c>
      <c r="K131" s="12">
        <v>1421</v>
      </c>
      <c r="L131" s="12">
        <v>1592</v>
      </c>
      <c r="M131" s="12">
        <v>1728</v>
      </c>
      <c r="N131" s="12">
        <v>1994</v>
      </c>
      <c r="O131" s="12">
        <v>2184</v>
      </c>
      <c r="P131" s="11">
        <v>2458</v>
      </c>
      <c r="Q131" s="11">
        <v>2717</v>
      </c>
      <c r="R131" s="12">
        <v>3014</v>
      </c>
      <c r="S131" s="11">
        <v>3577</v>
      </c>
      <c r="T131" s="11">
        <v>3931</v>
      </c>
      <c r="U131" s="11">
        <v>4109</v>
      </c>
      <c r="V131" s="98">
        <v>4232</v>
      </c>
      <c r="W131" s="98">
        <v>4382</v>
      </c>
      <c r="X131" s="98">
        <v>4609</v>
      </c>
      <c r="Y131" s="98">
        <v>4695</v>
      </c>
      <c r="Z131" s="97">
        <v>4847</v>
      </c>
      <c r="AA131" s="65"/>
      <c r="AB131" s="70">
        <f t="shared" ref="AB131:AB162" si="325">H131-G131</f>
        <v>128</v>
      </c>
      <c r="AC131" s="12">
        <f t="shared" ref="AC131:AC162" si="326">I131-H131</f>
        <v>137</v>
      </c>
      <c r="AD131" s="12">
        <f t="shared" ref="AD131:AD162" si="327">J131-I131</f>
        <v>228</v>
      </c>
      <c r="AE131" s="12">
        <f t="shared" ref="AE131:AE162" si="328">K131-J131</f>
        <v>221</v>
      </c>
      <c r="AF131" s="12">
        <f t="shared" ref="AF131:AF162" si="329">L131-K131</f>
        <v>171</v>
      </c>
      <c r="AG131" s="12">
        <f t="shared" ref="AG131:AG162" si="330">M131-L131</f>
        <v>136</v>
      </c>
      <c r="AH131" s="12">
        <f t="shared" ref="AH131:AH162" si="331">N131-M131</f>
        <v>266</v>
      </c>
      <c r="AI131" s="12">
        <f t="shared" ref="AI131:AI162" si="332">O131-N131</f>
        <v>190</v>
      </c>
      <c r="AJ131" s="12">
        <f t="shared" ref="AJ131:AJ162" si="333">P131-O131</f>
        <v>274</v>
      </c>
      <c r="AK131" s="12">
        <f t="shared" ref="AK131:AK162" si="334">Q131-P131</f>
        <v>259</v>
      </c>
      <c r="AL131" s="12">
        <f t="shared" ref="AL131:AL162" si="335">R131-Q131</f>
        <v>297</v>
      </c>
      <c r="AM131" s="12">
        <f t="shared" ref="AM131:AM162" si="336">S131-R131</f>
        <v>563</v>
      </c>
      <c r="AN131" s="12">
        <f t="shared" ref="AN131:AN162" si="337">T131-S131</f>
        <v>354</v>
      </c>
      <c r="AO131" s="12">
        <f t="shared" ref="AO131:AO162" si="338">U131-T131</f>
        <v>178</v>
      </c>
      <c r="AP131" s="12">
        <f t="shared" ref="AP131:AP162" si="339">V131-U131</f>
        <v>123</v>
      </c>
      <c r="AQ131" s="12">
        <f t="shared" ref="AQ131:AQ162" si="340">W131-V131</f>
        <v>150</v>
      </c>
      <c r="AR131" s="12">
        <f t="shared" ref="AR131:AR162" si="341">X131-W131</f>
        <v>227</v>
      </c>
      <c r="AS131" s="12">
        <f t="shared" ref="AS131:AS162" si="342">Y131-X131</f>
        <v>86</v>
      </c>
      <c r="AT131" s="12">
        <f t="shared" ref="AT131:AT162" si="343">Z131-Y131</f>
        <v>152</v>
      </c>
      <c r="AU131" s="79">
        <f t="shared" ref="AU131:AU162" si="344">SUM(AB131:AT131)</f>
        <v>4140</v>
      </c>
      <c r="AV131" s="63"/>
      <c r="AW131" s="17">
        <v>30</v>
      </c>
      <c r="AX131" s="12">
        <v>65</v>
      </c>
      <c r="AY131" s="11">
        <v>86</v>
      </c>
      <c r="AZ131" s="12">
        <v>89</v>
      </c>
      <c r="BA131" s="12">
        <v>115</v>
      </c>
      <c r="BB131" s="12">
        <v>157</v>
      </c>
      <c r="BC131" s="12">
        <v>160</v>
      </c>
      <c r="BD131" s="12">
        <v>181</v>
      </c>
      <c r="BE131" s="12">
        <v>171</v>
      </c>
      <c r="BF131" s="11">
        <v>225</v>
      </c>
      <c r="BG131" s="11">
        <v>213</v>
      </c>
      <c r="BH131" s="11">
        <v>275</v>
      </c>
      <c r="BI131" s="11">
        <v>215</v>
      </c>
      <c r="BJ131" s="11">
        <v>247</v>
      </c>
      <c r="BK131" s="11">
        <v>202</v>
      </c>
      <c r="BL131" s="11">
        <v>161</v>
      </c>
      <c r="BM131" s="11">
        <v>281</v>
      </c>
      <c r="BN131" s="11">
        <v>321</v>
      </c>
      <c r="BO131" s="11">
        <v>371</v>
      </c>
      <c r="BP131" s="19">
        <f t="shared" ref="BP131:BP162" si="345">SUM(AW131:BO131)</f>
        <v>3565</v>
      </c>
      <c r="BQ131" s="27"/>
      <c r="BR131" s="5">
        <f t="shared" ref="BR131:BR162" si="346">AB131+AW131</f>
        <v>158</v>
      </c>
      <c r="BS131" s="5">
        <f t="shared" ref="BS131:BS162" si="347">AC131+AX131</f>
        <v>202</v>
      </c>
      <c r="BT131" s="5">
        <f t="shared" ref="BT131:BT162" si="348">AD131+AY131</f>
        <v>314</v>
      </c>
      <c r="BU131" s="5">
        <f t="shared" ref="BU131:BU162" si="349">AE131+AZ131</f>
        <v>310</v>
      </c>
      <c r="BV131" s="5">
        <f t="shared" ref="BV131:BV162" si="350">AF131+BA131</f>
        <v>286</v>
      </c>
      <c r="BW131" s="5">
        <f t="shared" ref="BW131:BW162" si="351">AG131+BB131</f>
        <v>293</v>
      </c>
      <c r="BX131" s="5">
        <f t="shared" ref="BX131:BX162" si="352">AH131+BC131</f>
        <v>426</v>
      </c>
      <c r="BY131" s="5">
        <f t="shared" ref="BY131:BY162" si="353">AI131+BD131</f>
        <v>371</v>
      </c>
      <c r="BZ131" s="5">
        <f t="shared" ref="BZ131:BZ162" si="354">AJ131+BE131</f>
        <v>445</v>
      </c>
      <c r="CA131" s="5">
        <f t="shared" ref="CA131:CA162" si="355">AK131+BF131</f>
        <v>484</v>
      </c>
      <c r="CB131" s="5">
        <f t="shared" ref="CB131:CB162" si="356">AL131+BG131</f>
        <v>510</v>
      </c>
      <c r="CC131" s="5">
        <f t="shared" ref="CC131:CC162" si="357">AM131+BH131</f>
        <v>838</v>
      </c>
      <c r="CD131" s="5">
        <f t="shared" ref="CD131:CD162" si="358">AN131+BI131</f>
        <v>569</v>
      </c>
      <c r="CE131" s="5">
        <f t="shared" ref="CE131:CE162" si="359">AO131+BJ131</f>
        <v>425</v>
      </c>
      <c r="CF131" s="5">
        <f t="shared" ref="CF131:CF162" si="360">AP131+BK131</f>
        <v>325</v>
      </c>
      <c r="CG131" s="5">
        <f t="shared" ref="CG131:CG162" si="361">AQ131+BL131</f>
        <v>311</v>
      </c>
      <c r="CH131" s="5">
        <f t="shared" ref="CH131:CH162" si="362">AR131+BM131</f>
        <v>508</v>
      </c>
      <c r="CI131" s="5">
        <f t="shared" ref="CI131:CI162" si="363">AS131+BN131</f>
        <v>407</v>
      </c>
      <c r="CJ131" s="5">
        <f t="shared" ref="CJ131:CJ162" si="364">AT131+BO131</f>
        <v>523</v>
      </c>
      <c r="CK131" s="19">
        <f t="shared" ref="CK131:CK162" si="365">SUM(BR131:CJ131)</f>
        <v>7705</v>
      </c>
      <c r="CL131" s="19"/>
      <c r="CM131" s="5"/>
      <c r="CN131" s="5">
        <f t="shared" ref="CN131:CN162" si="366">BS131-BR131</f>
        <v>44</v>
      </c>
      <c r="CO131" s="5">
        <f t="shared" ref="CO131:CO162" si="367">BT131-BS131</f>
        <v>112</v>
      </c>
      <c r="CP131" s="5">
        <f t="shared" ref="CP131:CP162" si="368">BU131-BT131</f>
        <v>-4</v>
      </c>
      <c r="CQ131" s="5">
        <f t="shared" ref="CQ131:CQ162" si="369">BV131-BU131</f>
        <v>-24</v>
      </c>
      <c r="CR131" s="5">
        <f t="shared" ref="CR131:CR162" si="370">BW131-BV131</f>
        <v>7</v>
      </c>
      <c r="CS131" s="5">
        <f t="shared" ref="CS131:CS162" si="371">BX131-BW131</f>
        <v>133</v>
      </c>
      <c r="CT131" s="5">
        <f t="shared" ref="CT131:CT162" si="372">BY131-BX131</f>
        <v>-55</v>
      </c>
      <c r="CU131" s="5">
        <f t="shared" ref="CU131:CU162" si="373">BZ131-BY131</f>
        <v>74</v>
      </c>
      <c r="CV131" s="5">
        <f t="shared" ref="CV131:CV162" si="374">CA131-BZ131</f>
        <v>39</v>
      </c>
      <c r="CW131" s="5">
        <f t="shared" ref="CW131:CW162" si="375">CB131-CA131</f>
        <v>26</v>
      </c>
      <c r="CX131" s="5">
        <f t="shared" ref="CX131:CX162" si="376">CC131-CB131</f>
        <v>328</v>
      </c>
      <c r="CY131" s="5">
        <f t="shared" ref="CY131:CY162" si="377">CD131-CC131</f>
        <v>-269</v>
      </c>
      <c r="CZ131" s="5">
        <f t="shared" ref="CZ131:CZ162" si="378">CE131-CD131</f>
        <v>-144</v>
      </c>
      <c r="DA131" s="5">
        <f t="shared" ref="DA131:DA162" si="379">CF131-CE131</f>
        <v>-100</v>
      </c>
      <c r="DB131" s="5">
        <f t="shared" ref="DB131:DB162" si="380">CG131-CF131</f>
        <v>-14</v>
      </c>
      <c r="DC131" s="5">
        <f t="shared" ref="DC131:DC162" si="381">CH131-CG131</f>
        <v>197</v>
      </c>
      <c r="DD131" s="5">
        <f t="shared" ref="DD131:DD162" si="382">CI131-CH131</f>
        <v>-101</v>
      </c>
      <c r="DE131" s="5">
        <f t="shared" ref="DE131:DE162" si="383">CJ131-CI131</f>
        <v>116</v>
      </c>
      <c r="DF131" s="19"/>
      <c r="DG131" s="19"/>
      <c r="DH131" s="19"/>
      <c r="DI131" s="77"/>
      <c r="DJ131" s="121">
        <v>0.27848101265822783</v>
      </c>
      <c r="DK131" s="121">
        <v>0.5544554455445545</v>
      </c>
      <c r="DL131" s="121">
        <v>-1.2738853503184714E-2</v>
      </c>
      <c r="DM131" s="121">
        <v>-7.7419354838709681E-2</v>
      </c>
      <c r="DN131" s="121">
        <v>2.4475524475524476E-2</v>
      </c>
      <c r="DO131" s="121">
        <v>0.4539249146757679</v>
      </c>
      <c r="DP131" s="121">
        <v>-0.12910798122065728</v>
      </c>
      <c r="DQ131" s="121">
        <v>0.19946091644204852</v>
      </c>
      <c r="DR131" s="121">
        <v>8.7640449438202248E-2</v>
      </c>
      <c r="DS131" s="121">
        <v>5.3719008264462811E-2</v>
      </c>
      <c r="DT131" s="121">
        <v>0.64313725490196083</v>
      </c>
      <c r="DU131" s="121">
        <v>-0.32100238663484487</v>
      </c>
      <c r="DV131" s="121">
        <v>-0.2530755711775044</v>
      </c>
      <c r="DW131" s="121">
        <v>-0.23529411764705882</v>
      </c>
      <c r="DX131" s="121">
        <v>-4.3076923076923075E-2</v>
      </c>
      <c r="DY131" s="121">
        <v>0.63344051446945338</v>
      </c>
      <c r="DZ131" s="121">
        <v>-0.19881889763779528</v>
      </c>
      <c r="EA131" s="121"/>
      <c r="EB131" s="24"/>
      <c r="EC131" s="65"/>
      <c r="ED131" s="77"/>
      <c r="EE131" s="77"/>
      <c r="EF131" s="77"/>
      <c r="EG131" s="77"/>
      <c r="EH131" s="77"/>
      <c r="EI131" s="77"/>
      <c r="EJ131" s="77"/>
      <c r="EK131" s="77"/>
      <c r="EL131" s="77"/>
      <c r="EM131" s="77"/>
      <c r="EN131" s="77"/>
      <c r="EO131" s="77"/>
      <c r="EP131" s="77"/>
      <c r="EQ131" s="77"/>
      <c r="ER131" s="77"/>
      <c r="ES131" s="77"/>
      <c r="ET131" s="77"/>
      <c r="EU131" s="77"/>
      <c r="EV131" s="77"/>
      <c r="EW131" s="24"/>
      <c r="EX131" s="27"/>
      <c r="EY131" s="77"/>
      <c r="EZ131" s="77"/>
      <c r="FA131" s="77"/>
      <c r="FB131" s="77"/>
      <c r="FC131" s="77"/>
      <c r="FD131" s="77"/>
      <c r="FE131" s="77"/>
      <c r="FF131" s="77"/>
      <c r="FG131" s="77"/>
      <c r="FH131" s="77"/>
      <c r="FI131" s="77"/>
      <c r="FJ131" s="77"/>
      <c r="FK131" s="77"/>
      <c r="FL131" s="77"/>
      <c r="FM131" s="77"/>
      <c r="FN131" s="77"/>
      <c r="FO131" s="77"/>
      <c r="FP131" s="77"/>
      <c r="FQ131" s="77"/>
      <c r="FR131" s="24"/>
      <c r="FS131" s="24"/>
      <c r="FT131" s="24"/>
      <c r="FU131" s="77"/>
      <c r="FV131" s="77"/>
      <c r="FW131" s="77"/>
      <c r="FX131" s="77"/>
      <c r="FY131" s="77"/>
      <c r="FZ131" s="77"/>
      <c r="GA131" s="77"/>
      <c r="GB131" s="77"/>
      <c r="GC131" s="77"/>
      <c r="GD131" s="77"/>
      <c r="GE131" s="77"/>
      <c r="GF131" s="77"/>
      <c r="GG131" s="77"/>
      <c r="GH131" s="77"/>
      <c r="GI131" s="77"/>
      <c r="GJ131" s="77"/>
      <c r="GK131" s="77"/>
      <c r="GL131" s="77"/>
      <c r="GM131" s="77"/>
      <c r="GN131" s="24"/>
      <c r="GO131" s="24">
        <v>7.8300000000000002E-3</v>
      </c>
      <c r="GP131" s="10">
        <f t="shared" ref="GP131:GP162" si="384">BR131*$GO131</f>
        <v>1.2371400000000001</v>
      </c>
      <c r="GQ131" s="10">
        <f t="shared" ref="GQ131:GQ162" si="385">BS131*$GO131</f>
        <v>1.5816600000000001</v>
      </c>
      <c r="GR131" s="10">
        <f t="shared" ref="GR131:GR162" si="386">BT131*$GO131</f>
        <v>2.4586200000000002</v>
      </c>
      <c r="GS131" s="10">
        <f t="shared" ref="GS131:GS162" si="387">BU131*$GO131</f>
        <v>2.4273000000000002</v>
      </c>
      <c r="GT131" s="10">
        <f t="shared" ref="GT131:GT162" si="388">BV131*$GO131</f>
        <v>2.2393800000000001</v>
      </c>
      <c r="GU131" s="10">
        <f t="shared" ref="GU131:GU162" si="389">BW131*$GO131</f>
        <v>2.29419</v>
      </c>
      <c r="GV131" s="10">
        <f t="shared" ref="GV131:GV162" si="390">BX131*$GO131</f>
        <v>3.3355800000000002</v>
      </c>
      <c r="GW131" s="10">
        <f t="shared" ref="GW131:GW162" si="391">BY131*$GO131</f>
        <v>2.9049300000000002</v>
      </c>
      <c r="GX131" s="10">
        <f t="shared" ref="GX131:GX162" si="392">BZ131*$GO131</f>
        <v>3.4843500000000001</v>
      </c>
      <c r="GY131" s="10">
        <f t="shared" ref="GY131:GY162" si="393">CA131*$GO131</f>
        <v>3.78972</v>
      </c>
      <c r="GZ131" s="10">
        <f t="shared" ref="GZ131:GZ162" si="394">CB131*$GO131</f>
        <v>3.9933000000000001</v>
      </c>
      <c r="HA131" s="10">
        <f t="shared" ref="HA131:HA162" si="395">CC131*$GO131</f>
        <v>6.5615399999999999</v>
      </c>
      <c r="HB131" s="10">
        <f t="shared" ref="HB131:HB162" si="396">CD131*$GO131</f>
        <v>4.4552700000000005</v>
      </c>
      <c r="HC131" s="10">
        <f t="shared" ref="HC131:HC162" si="397">CE131*$GO131</f>
        <v>3.32775</v>
      </c>
      <c r="HD131" s="10">
        <f t="shared" ref="HD131:HD162" si="398">CF131*$GO131</f>
        <v>2.5447500000000001</v>
      </c>
      <c r="HE131" s="10">
        <f t="shared" ref="HE131:HE162" si="399">CG131*$GO131</f>
        <v>2.43513</v>
      </c>
      <c r="HF131" s="10">
        <f t="shared" ref="HF131:HF162" si="400">CH131*$GO131</f>
        <v>3.9776400000000001</v>
      </c>
      <c r="HG131" s="10">
        <f t="shared" ref="HG131:HG162" si="401">CI131*$GO131</f>
        <v>3.1868099999999999</v>
      </c>
      <c r="HH131" s="10">
        <f t="shared" ref="HH131:HH162" si="402">CJ131*$GO131</f>
        <v>4.0950899999999999</v>
      </c>
      <c r="HI131" s="19">
        <f t="shared" ref="HI131:HI162" si="403">CK131*$GO131</f>
        <v>60.330150000000003</v>
      </c>
      <c r="HJ131" s="115"/>
      <c r="HK131" s="115"/>
      <c r="HL131" s="115"/>
      <c r="HM131" s="115"/>
      <c r="HN131" s="115"/>
      <c r="HO131" s="115"/>
      <c r="HP131" s="115"/>
      <c r="HQ131" s="115"/>
      <c r="HR131" s="115"/>
      <c r="HS131" s="115"/>
      <c r="HT131" s="115"/>
      <c r="HU131" s="115"/>
      <c r="HV131" s="115"/>
      <c r="HW131" s="115"/>
      <c r="HX131" s="115"/>
      <c r="HY131" s="115"/>
      <c r="HZ131" s="115"/>
      <c r="IA131" s="115"/>
      <c r="IB131" s="115"/>
      <c r="IC131" s="22">
        <f t="shared" si="324"/>
        <v>7.8300000000000002E-3</v>
      </c>
      <c r="ID131" s="22"/>
      <c r="IE131" s="24">
        <f t="shared" si="242"/>
        <v>3.5997405079258476E-7</v>
      </c>
      <c r="IF131" s="24">
        <f t="shared" si="243"/>
        <v>5.3032505953286159E-6</v>
      </c>
    </row>
    <row r="132" spans="1:240" x14ac:dyDescent="0.25">
      <c r="A132" s="163">
        <v>130</v>
      </c>
      <c r="B132" s="49"/>
      <c r="C132" s="49" t="s">
        <v>185</v>
      </c>
      <c r="D132" s="49" t="s">
        <v>185</v>
      </c>
      <c r="E132" s="82">
        <v>227</v>
      </c>
      <c r="F132" s="53" t="s">
        <v>140</v>
      </c>
      <c r="G132" s="17">
        <v>27</v>
      </c>
      <c r="H132" s="12">
        <v>38</v>
      </c>
      <c r="I132" s="12">
        <v>56</v>
      </c>
      <c r="J132" s="12">
        <v>67</v>
      </c>
      <c r="K132" s="12">
        <v>167</v>
      </c>
      <c r="L132" s="12">
        <v>308</v>
      </c>
      <c r="M132" s="12">
        <v>478</v>
      </c>
      <c r="N132" s="12">
        <v>1136</v>
      </c>
      <c r="O132" s="12">
        <v>1389</v>
      </c>
      <c r="P132" s="11">
        <v>1484</v>
      </c>
      <c r="Q132" s="11">
        <v>1435</v>
      </c>
      <c r="R132" s="12">
        <v>1499</v>
      </c>
      <c r="S132" s="11">
        <v>1488</v>
      </c>
      <c r="T132" s="12">
        <v>1437</v>
      </c>
      <c r="U132" s="12">
        <v>1277</v>
      </c>
      <c r="V132" s="97">
        <v>1091</v>
      </c>
      <c r="W132" s="97">
        <v>979</v>
      </c>
      <c r="X132" s="97">
        <v>826</v>
      </c>
      <c r="Y132" s="97">
        <v>721</v>
      </c>
      <c r="Z132" s="98">
        <v>605</v>
      </c>
      <c r="AA132" s="65"/>
      <c r="AB132" s="70">
        <f t="shared" si="325"/>
        <v>11</v>
      </c>
      <c r="AC132" s="12">
        <f t="shared" si="326"/>
        <v>18</v>
      </c>
      <c r="AD132" s="12">
        <f t="shared" si="327"/>
        <v>11</v>
      </c>
      <c r="AE132" s="12">
        <f t="shared" si="328"/>
        <v>100</v>
      </c>
      <c r="AF132" s="12">
        <f t="shared" si="329"/>
        <v>141</v>
      </c>
      <c r="AG132" s="12">
        <f t="shared" si="330"/>
        <v>170</v>
      </c>
      <c r="AH132" s="12">
        <f t="shared" si="331"/>
        <v>658</v>
      </c>
      <c r="AI132" s="12">
        <f t="shared" si="332"/>
        <v>253</v>
      </c>
      <c r="AJ132" s="12">
        <f t="shared" si="333"/>
        <v>95</v>
      </c>
      <c r="AK132" s="12">
        <f t="shared" si="334"/>
        <v>-49</v>
      </c>
      <c r="AL132" s="12">
        <f t="shared" si="335"/>
        <v>64</v>
      </c>
      <c r="AM132" s="12">
        <f t="shared" si="336"/>
        <v>-11</v>
      </c>
      <c r="AN132" s="12">
        <f t="shared" si="337"/>
        <v>-51</v>
      </c>
      <c r="AO132" s="12">
        <f t="shared" si="338"/>
        <v>-160</v>
      </c>
      <c r="AP132" s="12">
        <f t="shared" si="339"/>
        <v>-186</v>
      </c>
      <c r="AQ132" s="12">
        <f t="shared" si="340"/>
        <v>-112</v>
      </c>
      <c r="AR132" s="12">
        <f t="shared" si="341"/>
        <v>-153</v>
      </c>
      <c r="AS132" s="12">
        <f t="shared" si="342"/>
        <v>-105</v>
      </c>
      <c r="AT132" s="12">
        <f t="shared" si="343"/>
        <v>-116</v>
      </c>
      <c r="AU132" s="79">
        <f t="shared" si="344"/>
        <v>578</v>
      </c>
      <c r="AV132" s="63"/>
      <c r="AW132" s="17">
        <v>7</v>
      </c>
      <c r="AX132" s="12">
        <v>2</v>
      </c>
      <c r="AY132" s="12">
        <v>3</v>
      </c>
      <c r="AZ132" s="12">
        <v>1</v>
      </c>
      <c r="BA132" s="12">
        <v>12</v>
      </c>
      <c r="BB132" s="12">
        <v>26</v>
      </c>
      <c r="BC132" s="11">
        <v>57</v>
      </c>
      <c r="BD132" s="12">
        <v>108</v>
      </c>
      <c r="BE132" s="12">
        <v>211</v>
      </c>
      <c r="BF132" s="11">
        <v>222</v>
      </c>
      <c r="BG132" s="11">
        <v>223</v>
      </c>
      <c r="BH132" s="11">
        <v>185</v>
      </c>
      <c r="BI132" s="11">
        <v>94</v>
      </c>
      <c r="BJ132" s="11">
        <v>160</v>
      </c>
      <c r="BK132" s="11">
        <v>173</v>
      </c>
      <c r="BL132" s="11">
        <v>132</v>
      </c>
      <c r="BM132" s="12">
        <v>155</v>
      </c>
      <c r="BN132" s="12">
        <v>122</v>
      </c>
      <c r="BO132" s="23">
        <v>138.5</v>
      </c>
      <c r="BP132" s="19">
        <f t="shared" si="345"/>
        <v>2031.5</v>
      </c>
      <c r="BQ132" s="27"/>
      <c r="BR132" s="5">
        <f t="shared" si="346"/>
        <v>18</v>
      </c>
      <c r="BS132" s="5">
        <f t="shared" si="347"/>
        <v>20</v>
      </c>
      <c r="BT132" s="5">
        <f t="shared" si="348"/>
        <v>14</v>
      </c>
      <c r="BU132" s="5">
        <f t="shared" si="349"/>
        <v>101</v>
      </c>
      <c r="BV132" s="5">
        <f t="shared" si="350"/>
        <v>153</v>
      </c>
      <c r="BW132" s="5">
        <f t="shared" si="351"/>
        <v>196</v>
      </c>
      <c r="BX132" s="5">
        <f t="shared" si="352"/>
        <v>715</v>
      </c>
      <c r="BY132" s="5">
        <f t="shared" si="353"/>
        <v>361</v>
      </c>
      <c r="BZ132" s="5">
        <f t="shared" si="354"/>
        <v>306</v>
      </c>
      <c r="CA132" s="5">
        <f t="shared" si="355"/>
        <v>173</v>
      </c>
      <c r="CB132" s="5">
        <f t="shared" si="356"/>
        <v>287</v>
      </c>
      <c r="CC132" s="5">
        <f t="shared" si="357"/>
        <v>174</v>
      </c>
      <c r="CD132" s="5">
        <f t="shared" si="358"/>
        <v>43</v>
      </c>
      <c r="CE132" s="5">
        <f t="shared" si="359"/>
        <v>0</v>
      </c>
      <c r="CF132" s="5">
        <f t="shared" si="360"/>
        <v>-13</v>
      </c>
      <c r="CG132" s="5">
        <f t="shared" si="361"/>
        <v>20</v>
      </c>
      <c r="CH132" s="5">
        <f t="shared" si="362"/>
        <v>2</v>
      </c>
      <c r="CI132" s="5">
        <f t="shared" si="363"/>
        <v>17</v>
      </c>
      <c r="CJ132" s="5">
        <f t="shared" si="364"/>
        <v>22.5</v>
      </c>
      <c r="CK132" s="19">
        <f t="shared" si="365"/>
        <v>2609.5</v>
      </c>
      <c r="CL132" s="19"/>
      <c r="CM132" s="5"/>
      <c r="CN132" s="5">
        <f t="shared" si="366"/>
        <v>2</v>
      </c>
      <c r="CO132" s="5">
        <f t="shared" si="367"/>
        <v>-6</v>
      </c>
      <c r="CP132" s="5">
        <f t="shared" si="368"/>
        <v>87</v>
      </c>
      <c r="CQ132" s="5">
        <f t="shared" si="369"/>
        <v>52</v>
      </c>
      <c r="CR132" s="5">
        <f t="shared" si="370"/>
        <v>43</v>
      </c>
      <c r="CS132" s="5">
        <f t="shared" si="371"/>
        <v>519</v>
      </c>
      <c r="CT132" s="5">
        <f t="shared" si="372"/>
        <v>-354</v>
      </c>
      <c r="CU132" s="5">
        <f t="shared" si="373"/>
        <v>-55</v>
      </c>
      <c r="CV132" s="5">
        <f t="shared" si="374"/>
        <v>-133</v>
      </c>
      <c r="CW132" s="5">
        <f t="shared" si="375"/>
        <v>114</v>
      </c>
      <c r="CX132" s="5">
        <f t="shared" si="376"/>
        <v>-113</v>
      </c>
      <c r="CY132" s="5">
        <f t="shared" si="377"/>
        <v>-131</v>
      </c>
      <c r="CZ132" s="5">
        <f t="shared" si="378"/>
        <v>-43</v>
      </c>
      <c r="DA132" s="5">
        <f t="shared" si="379"/>
        <v>-13</v>
      </c>
      <c r="DB132" s="5">
        <f t="shared" si="380"/>
        <v>33</v>
      </c>
      <c r="DC132" s="5">
        <f t="shared" si="381"/>
        <v>-18</v>
      </c>
      <c r="DD132" s="5">
        <f t="shared" si="382"/>
        <v>15</v>
      </c>
      <c r="DE132" s="5">
        <f t="shared" si="383"/>
        <v>5.5</v>
      </c>
      <c r="DF132" s="19"/>
      <c r="DG132" s="19"/>
      <c r="DH132" s="19"/>
      <c r="DI132" s="77"/>
      <c r="DJ132" s="121">
        <v>0.1111111111111111</v>
      </c>
      <c r="DK132" s="121">
        <v>-0.3</v>
      </c>
      <c r="DL132" s="121">
        <v>6.2142857142857144</v>
      </c>
      <c r="DM132" s="121">
        <v>0.51485148514851486</v>
      </c>
      <c r="DN132" s="121">
        <v>0.28104575163398693</v>
      </c>
      <c r="DO132" s="121">
        <v>2.6479591836734695</v>
      </c>
      <c r="DP132" s="121">
        <v>-0.49510489510489508</v>
      </c>
      <c r="DQ132" s="121">
        <v>-0.1523545706371191</v>
      </c>
      <c r="DR132" s="121">
        <v>-0.434640522875817</v>
      </c>
      <c r="DS132" s="121">
        <v>0.65895953757225434</v>
      </c>
      <c r="DT132" s="121">
        <v>-0.39372822299651566</v>
      </c>
      <c r="DU132" s="121">
        <v>-0.75287356321839083</v>
      </c>
      <c r="DV132" s="121">
        <v>-1</v>
      </c>
      <c r="DW132" s="121" t="e">
        <v>#DIV/0!</v>
      </c>
      <c r="DX132" s="121">
        <v>-2.5384615384615383</v>
      </c>
      <c r="DY132" s="121">
        <v>-0.9</v>
      </c>
      <c r="DZ132" s="121">
        <v>7.5</v>
      </c>
      <c r="EA132" s="121"/>
      <c r="EB132" s="24"/>
      <c r="EC132" s="65"/>
      <c r="ED132" s="77"/>
      <c r="EE132" s="77"/>
      <c r="EF132" s="77"/>
      <c r="EG132" s="77"/>
      <c r="EH132" s="77"/>
      <c r="EI132" s="77"/>
      <c r="EJ132" s="77"/>
      <c r="EK132" s="77"/>
      <c r="EL132" s="77"/>
      <c r="EM132" s="77"/>
      <c r="EN132" s="77"/>
      <c r="EO132" s="77"/>
      <c r="EP132" s="77"/>
      <c r="EQ132" s="77"/>
      <c r="ER132" s="77"/>
      <c r="ES132" s="77"/>
      <c r="ET132" s="77"/>
      <c r="EU132" s="77"/>
      <c r="EV132" s="77"/>
      <c r="EW132" s="24"/>
      <c r="EX132" s="27"/>
      <c r="EY132" s="77"/>
      <c r="EZ132" s="77"/>
      <c r="FA132" s="77"/>
      <c r="FB132" s="77"/>
      <c r="FC132" s="77"/>
      <c r="FD132" s="77"/>
      <c r="FE132" s="77"/>
      <c r="FF132" s="77"/>
      <c r="FG132" s="77"/>
      <c r="FH132" s="77"/>
      <c r="FI132" s="77"/>
      <c r="FJ132" s="77"/>
      <c r="FK132" s="77"/>
      <c r="FL132" s="77"/>
      <c r="FM132" s="77"/>
      <c r="FN132" s="77"/>
      <c r="FO132" s="77"/>
      <c r="FP132" s="77"/>
      <c r="FQ132" s="77"/>
      <c r="FR132" s="24"/>
      <c r="FS132" s="24"/>
      <c r="FT132" s="24"/>
      <c r="FU132" s="77"/>
      <c r="FV132" s="77"/>
      <c r="FW132" s="77"/>
      <c r="FX132" s="77"/>
      <c r="FY132" s="77"/>
      <c r="FZ132" s="77"/>
      <c r="GA132" s="77"/>
      <c r="GB132" s="77"/>
      <c r="GC132" s="77"/>
      <c r="GD132" s="77"/>
      <c r="GE132" s="77"/>
      <c r="GF132" s="77"/>
      <c r="GG132" s="77"/>
      <c r="GH132" s="77"/>
      <c r="GI132" s="77"/>
      <c r="GJ132" s="77"/>
      <c r="GK132" s="77"/>
      <c r="GL132" s="77"/>
      <c r="GM132" s="77"/>
      <c r="GN132" s="24"/>
      <c r="GO132" s="24">
        <v>0.83955000000000002</v>
      </c>
      <c r="GP132" s="10">
        <f t="shared" si="384"/>
        <v>15.1119</v>
      </c>
      <c r="GQ132" s="10">
        <f t="shared" si="385"/>
        <v>16.791</v>
      </c>
      <c r="GR132" s="10">
        <f t="shared" si="386"/>
        <v>11.7537</v>
      </c>
      <c r="GS132" s="10">
        <f t="shared" si="387"/>
        <v>84.794550000000001</v>
      </c>
      <c r="GT132" s="10">
        <f t="shared" si="388"/>
        <v>128.45115000000001</v>
      </c>
      <c r="GU132" s="10">
        <f t="shared" si="389"/>
        <v>164.55180000000001</v>
      </c>
      <c r="GV132" s="10">
        <f t="shared" si="390"/>
        <v>600.27824999999996</v>
      </c>
      <c r="GW132" s="10">
        <f t="shared" si="391"/>
        <v>303.07755000000003</v>
      </c>
      <c r="GX132" s="10">
        <f t="shared" si="392"/>
        <v>256.90230000000003</v>
      </c>
      <c r="GY132" s="10">
        <f t="shared" si="393"/>
        <v>145.24215000000001</v>
      </c>
      <c r="GZ132" s="10">
        <f t="shared" si="394"/>
        <v>240.95085</v>
      </c>
      <c r="HA132" s="10">
        <f t="shared" si="395"/>
        <v>146.08170000000001</v>
      </c>
      <c r="HB132" s="10">
        <f t="shared" si="396"/>
        <v>36.100650000000002</v>
      </c>
      <c r="HC132" s="10">
        <f t="shared" si="397"/>
        <v>0</v>
      </c>
      <c r="HD132" s="10">
        <f t="shared" si="398"/>
        <v>-10.914149999999999</v>
      </c>
      <c r="HE132" s="10">
        <f t="shared" si="399"/>
        <v>16.791</v>
      </c>
      <c r="HF132" s="10">
        <f t="shared" si="400"/>
        <v>1.6791</v>
      </c>
      <c r="HG132" s="10">
        <f t="shared" si="401"/>
        <v>14.272349999999999</v>
      </c>
      <c r="HH132" s="10">
        <f t="shared" si="402"/>
        <v>18.889875</v>
      </c>
      <c r="HI132" s="19">
        <f t="shared" si="403"/>
        <v>2190.8057250000002</v>
      </c>
      <c r="HJ132" s="115"/>
      <c r="HK132" s="115"/>
      <c r="HL132" s="115"/>
      <c r="HM132" s="115"/>
      <c r="HN132" s="115"/>
      <c r="HO132" s="115"/>
      <c r="HP132" s="115"/>
      <c r="HQ132" s="115"/>
      <c r="HR132" s="115"/>
      <c r="HS132" s="115"/>
      <c r="HT132" s="115"/>
      <c r="HU132" s="115"/>
      <c r="HV132" s="115"/>
      <c r="HW132" s="115"/>
      <c r="HX132" s="115"/>
      <c r="HY132" s="115"/>
      <c r="HZ132" s="115"/>
      <c r="IA132" s="115"/>
      <c r="IB132" s="115"/>
      <c r="IC132" s="22">
        <f t="shared" si="324"/>
        <v>0.83955000000000002</v>
      </c>
      <c r="ID132" s="22"/>
      <c r="IE132" s="24">
        <f t="shared" ref="IE132:IE195" si="404">HH132/IF$221</f>
        <v>1.6604921559026975E-6</v>
      </c>
      <c r="IF132" s="24">
        <f t="shared" ref="IF132:IF195" si="405">HI132/IF$221</f>
        <v>1.925801902590262E-4</v>
      </c>
    </row>
    <row r="133" spans="1:240" x14ac:dyDescent="0.25">
      <c r="A133" s="163">
        <v>131</v>
      </c>
      <c r="B133" s="49"/>
      <c r="C133" s="49" t="s">
        <v>185</v>
      </c>
      <c r="D133" s="49" t="s">
        <v>185</v>
      </c>
      <c r="E133" s="82">
        <v>266</v>
      </c>
      <c r="F133" s="52" t="s">
        <v>47</v>
      </c>
      <c r="G133" s="17">
        <v>1</v>
      </c>
      <c r="H133" s="12">
        <v>2</v>
      </c>
      <c r="I133" s="12">
        <v>2</v>
      </c>
      <c r="J133" s="12">
        <v>1</v>
      </c>
      <c r="K133" s="12">
        <v>1</v>
      </c>
      <c r="L133" s="12">
        <v>2</v>
      </c>
      <c r="M133" s="12">
        <v>3</v>
      </c>
      <c r="N133" s="12">
        <v>4</v>
      </c>
      <c r="O133" s="12">
        <v>3</v>
      </c>
      <c r="P133" s="11">
        <v>9</v>
      </c>
      <c r="Q133" s="11">
        <v>10</v>
      </c>
      <c r="R133" s="12">
        <v>10</v>
      </c>
      <c r="S133" s="11">
        <v>11</v>
      </c>
      <c r="T133" s="11">
        <v>11</v>
      </c>
      <c r="U133" s="11">
        <v>11</v>
      </c>
      <c r="V133" s="98">
        <v>12</v>
      </c>
      <c r="W133" s="98">
        <v>13</v>
      </c>
      <c r="X133" s="98">
        <v>13</v>
      </c>
      <c r="Y133" s="98">
        <v>16</v>
      </c>
      <c r="Z133" s="98">
        <v>9</v>
      </c>
      <c r="AA133" s="65"/>
      <c r="AB133" s="72">
        <f t="shared" si="325"/>
        <v>1</v>
      </c>
      <c r="AC133" s="11">
        <f t="shared" si="326"/>
        <v>0</v>
      </c>
      <c r="AD133" s="11">
        <f t="shared" si="327"/>
        <v>-1</v>
      </c>
      <c r="AE133" s="11">
        <f t="shared" si="328"/>
        <v>0</v>
      </c>
      <c r="AF133" s="11">
        <f t="shared" si="329"/>
        <v>1</v>
      </c>
      <c r="AG133" s="11">
        <f t="shared" si="330"/>
        <v>1</v>
      </c>
      <c r="AH133" s="11">
        <f t="shared" si="331"/>
        <v>1</v>
      </c>
      <c r="AI133" s="11">
        <f t="shared" si="332"/>
        <v>-1</v>
      </c>
      <c r="AJ133" s="11">
        <f t="shared" si="333"/>
        <v>6</v>
      </c>
      <c r="AK133" s="11">
        <f t="shared" si="334"/>
        <v>1</v>
      </c>
      <c r="AL133" s="11">
        <f t="shared" si="335"/>
        <v>0</v>
      </c>
      <c r="AM133" s="11">
        <f t="shared" si="336"/>
        <v>1</v>
      </c>
      <c r="AN133" s="11">
        <f t="shared" si="337"/>
        <v>0</v>
      </c>
      <c r="AO133" s="11">
        <f t="shared" si="338"/>
        <v>0</v>
      </c>
      <c r="AP133" s="11">
        <f t="shared" si="339"/>
        <v>1</v>
      </c>
      <c r="AQ133" s="11">
        <f t="shared" si="340"/>
        <v>1</v>
      </c>
      <c r="AR133" s="11">
        <f t="shared" si="341"/>
        <v>0</v>
      </c>
      <c r="AS133" s="11">
        <f t="shared" si="342"/>
        <v>3</v>
      </c>
      <c r="AT133" s="11">
        <f t="shared" si="343"/>
        <v>-7</v>
      </c>
      <c r="AU133" s="78">
        <f t="shared" si="344"/>
        <v>8</v>
      </c>
      <c r="AV133" s="65"/>
      <c r="AW133" s="17">
        <v>0</v>
      </c>
      <c r="AX133" s="12">
        <v>0</v>
      </c>
      <c r="AY133" s="12">
        <v>0</v>
      </c>
      <c r="AZ133" s="12">
        <v>0</v>
      </c>
      <c r="BA133" s="12">
        <v>0</v>
      </c>
      <c r="BB133" s="12">
        <v>0</v>
      </c>
      <c r="BC133" s="12">
        <v>0</v>
      </c>
      <c r="BD133" s="12">
        <v>0</v>
      </c>
      <c r="BE133" s="12">
        <v>0</v>
      </c>
      <c r="BF133" s="11">
        <v>0</v>
      </c>
      <c r="BG133" s="11">
        <v>0</v>
      </c>
      <c r="BH133" s="11"/>
      <c r="BI133" s="11"/>
      <c r="BJ133" s="11"/>
      <c r="BK133" s="11"/>
      <c r="BL133" s="11"/>
      <c r="BM133" s="11"/>
      <c r="BN133" s="11"/>
      <c r="BO133" s="8"/>
      <c r="BP133" s="27">
        <f t="shared" si="345"/>
        <v>0</v>
      </c>
      <c r="BQ133" s="27"/>
      <c r="BR133" s="5">
        <f t="shared" si="346"/>
        <v>1</v>
      </c>
      <c r="BS133" s="5">
        <f t="shared" si="347"/>
        <v>0</v>
      </c>
      <c r="BT133" s="5">
        <f t="shared" si="348"/>
        <v>-1</v>
      </c>
      <c r="BU133" s="5">
        <f t="shared" si="349"/>
        <v>0</v>
      </c>
      <c r="BV133" s="5">
        <f t="shared" si="350"/>
        <v>1</v>
      </c>
      <c r="BW133" s="5">
        <f t="shared" si="351"/>
        <v>1</v>
      </c>
      <c r="BX133" s="5">
        <f t="shared" si="352"/>
        <v>1</v>
      </c>
      <c r="BY133" s="5">
        <f t="shared" si="353"/>
        <v>-1</v>
      </c>
      <c r="BZ133" s="5">
        <f t="shared" si="354"/>
        <v>6</v>
      </c>
      <c r="CA133" s="5">
        <f t="shared" si="355"/>
        <v>1</v>
      </c>
      <c r="CB133" s="5">
        <f t="shared" si="356"/>
        <v>0</v>
      </c>
      <c r="CC133" s="5">
        <f t="shared" si="357"/>
        <v>1</v>
      </c>
      <c r="CD133" s="5">
        <f t="shared" si="358"/>
        <v>0</v>
      </c>
      <c r="CE133" s="5">
        <f t="shared" si="359"/>
        <v>0</v>
      </c>
      <c r="CF133" s="5">
        <f t="shared" si="360"/>
        <v>1</v>
      </c>
      <c r="CG133" s="5">
        <f t="shared" si="361"/>
        <v>1</v>
      </c>
      <c r="CH133" s="5">
        <f t="shared" si="362"/>
        <v>0</v>
      </c>
      <c r="CI133" s="5">
        <f t="shared" si="363"/>
        <v>3</v>
      </c>
      <c r="CJ133" s="5">
        <f t="shared" si="364"/>
        <v>-7</v>
      </c>
      <c r="CK133" s="19">
        <f t="shared" si="365"/>
        <v>8</v>
      </c>
      <c r="CL133" s="19"/>
      <c r="CM133" s="5"/>
      <c r="CN133" s="5">
        <f t="shared" si="366"/>
        <v>-1</v>
      </c>
      <c r="CO133" s="5">
        <f t="shared" si="367"/>
        <v>-1</v>
      </c>
      <c r="CP133" s="5">
        <f t="shared" si="368"/>
        <v>1</v>
      </c>
      <c r="CQ133" s="5">
        <f t="shared" si="369"/>
        <v>1</v>
      </c>
      <c r="CR133" s="5">
        <f t="shared" si="370"/>
        <v>0</v>
      </c>
      <c r="CS133" s="5">
        <f t="shared" si="371"/>
        <v>0</v>
      </c>
      <c r="CT133" s="5">
        <f t="shared" si="372"/>
        <v>-2</v>
      </c>
      <c r="CU133" s="5">
        <f t="shared" si="373"/>
        <v>7</v>
      </c>
      <c r="CV133" s="5">
        <f t="shared" si="374"/>
        <v>-5</v>
      </c>
      <c r="CW133" s="5">
        <f t="shared" si="375"/>
        <v>-1</v>
      </c>
      <c r="CX133" s="5">
        <f t="shared" si="376"/>
        <v>1</v>
      </c>
      <c r="CY133" s="5">
        <f t="shared" si="377"/>
        <v>-1</v>
      </c>
      <c r="CZ133" s="5">
        <f t="shared" si="378"/>
        <v>0</v>
      </c>
      <c r="DA133" s="5">
        <f t="shared" si="379"/>
        <v>1</v>
      </c>
      <c r="DB133" s="5">
        <f t="shared" si="380"/>
        <v>0</v>
      </c>
      <c r="DC133" s="5">
        <f t="shared" si="381"/>
        <v>-1</v>
      </c>
      <c r="DD133" s="5">
        <f t="shared" si="382"/>
        <v>3</v>
      </c>
      <c r="DE133" s="5">
        <f t="shared" si="383"/>
        <v>-10</v>
      </c>
      <c r="DF133" s="19"/>
      <c r="DG133" s="19"/>
      <c r="DH133" s="19"/>
      <c r="DI133" s="77"/>
      <c r="DJ133" s="121">
        <v>-1</v>
      </c>
      <c r="DK133" s="121" t="e">
        <v>#DIV/0!</v>
      </c>
      <c r="DL133" s="121">
        <v>-1</v>
      </c>
      <c r="DM133" s="121" t="e">
        <v>#DIV/0!</v>
      </c>
      <c r="DN133" s="121">
        <v>0</v>
      </c>
      <c r="DO133" s="121">
        <v>0</v>
      </c>
      <c r="DP133" s="121">
        <v>-2</v>
      </c>
      <c r="DQ133" s="121">
        <v>-7</v>
      </c>
      <c r="DR133" s="121">
        <v>-0.83333333333333337</v>
      </c>
      <c r="DS133" s="121">
        <v>-1</v>
      </c>
      <c r="DT133" s="121" t="e">
        <v>#DIV/0!</v>
      </c>
      <c r="DU133" s="121">
        <v>-1</v>
      </c>
      <c r="DV133" s="121" t="e">
        <v>#DIV/0!</v>
      </c>
      <c r="DW133" s="121" t="e">
        <v>#DIV/0!</v>
      </c>
      <c r="DX133" s="121">
        <v>0</v>
      </c>
      <c r="DY133" s="121">
        <v>-1</v>
      </c>
      <c r="DZ133" s="121" t="e">
        <v>#DIV/0!</v>
      </c>
      <c r="EA133" s="121"/>
      <c r="EB133" s="24"/>
      <c r="EC133" s="65"/>
      <c r="ED133" s="77"/>
      <c r="EE133" s="77"/>
      <c r="EF133" s="77"/>
      <c r="EG133" s="77"/>
      <c r="EH133" s="77"/>
      <c r="EI133" s="77"/>
      <c r="EJ133" s="77"/>
      <c r="EK133" s="77"/>
      <c r="EL133" s="77"/>
      <c r="EM133" s="77"/>
      <c r="EN133" s="77"/>
      <c r="EO133" s="77"/>
      <c r="EP133" s="77"/>
      <c r="EQ133" s="77"/>
      <c r="ER133" s="77"/>
      <c r="ES133" s="77"/>
      <c r="ET133" s="77"/>
      <c r="EU133" s="77"/>
      <c r="EV133" s="77"/>
      <c r="EW133" s="24"/>
      <c r="EX133" s="27"/>
      <c r="EY133" s="77"/>
      <c r="EZ133" s="77"/>
      <c r="FA133" s="77"/>
      <c r="FB133" s="77"/>
      <c r="FC133" s="77"/>
      <c r="FD133" s="77"/>
      <c r="FE133" s="77"/>
      <c r="FF133" s="77"/>
      <c r="FG133" s="77"/>
      <c r="FH133" s="77"/>
      <c r="FI133" s="77"/>
      <c r="FJ133" s="77"/>
      <c r="FK133" s="77"/>
      <c r="FL133" s="77"/>
      <c r="FM133" s="77"/>
      <c r="FN133" s="77"/>
      <c r="FO133" s="77"/>
      <c r="FP133" s="77"/>
      <c r="FQ133" s="77"/>
      <c r="FR133" s="24"/>
      <c r="FS133" s="24"/>
      <c r="FT133" s="24"/>
      <c r="FU133" s="77"/>
      <c r="FV133" s="77"/>
      <c r="FW133" s="77"/>
      <c r="FX133" s="77"/>
      <c r="FY133" s="77"/>
      <c r="FZ133" s="77"/>
      <c r="GA133" s="77"/>
      <c r="GB133" s="77"/>
      <c r="GC133" s="77"/>
      <c r="GD133" s="77"/>
      <c r="GE133" s="77"/>
      <c r="GF133" s="77"/>
      <c r="GG133" s="77"/>
      <c r="GH133" s="77"/>
      <c r="GI133" s="77"/>
      <c r="GJ133" s="77"/>
      <c r="GK133" s="77"/>
      <c r="GL133" s="77"/>
      <c r="GM133" s="77"/>
      <c r="GN133" s="24"/>
      <c r="GO133" s="24">
        <v>0.76298999999999995</v>
      </c>
      <c r="GP133" s="10">
        <f t="shared" si="384"/>
        <v>0.76298999999999995</v>
      </c>
      <c r="GQ133" s="10">
        <f t="shared" si="385"/>
        <v>0</v>
      </c>
      <c r="GR133" s="10">
        <f t="shared" si="386"/>
        <v>-0.76298999999999995</v>
      </c>
      <c r="GS133" s="10">
        <f t="shared" si="387"/>
        <v>0</v>
      </c>
      <c r="GT133" s="10">
        <f t="shared" si="388"/>
        <v>0.76298999999999995</v>
      </c>
      <c r="GU133" s="10">
        <f t="shared" si="389"/>
        <v>0.76298999999999995</v>
      </c>
      <c r="GV133" s="10">
        <f t="shared" si="390"/>
        <v>0.76298999999999995</v>
      </c>
      <c r="GW133" s="10">
        <f t="shared" si="391"/>
        <v>-0.76298999999999995</v>
      </c>
      <c r="GX133" s="10">
        <f t="shared" si="392"/>
        <v>4.5779399999999999</v>
      </c>
      <c r="GY133" s="10">
        <f t="shared" si="393"/>
        <v>0.76298999999999995</v>
      </c>
      <c r="GZ133" s="10">
        <f t="shared" si="394"/>
        <v>0</v>
      </c>
      <c r="HA133" s="10">
        <f t="shared" si="395"/>
        <v>0.76298999999999995</v>
      </c>
      <c r="HB133" s="10">
        <f t="shared" si="396"/>
        <v>0</v>
      </c>
      <c r="HC133" s="10">
        <f t="shared" si="397"/>
        <v>0</v>
      </c>
      <c r="HD133" s="10">
        <f t="shared" si="398"/>
        <v>0.76298999999999995</v>
      </c>
      <c r="HE133" s="10">
        <f t="shared" si="399"/>
        <v>0.76298999999999995</v>
      </c>
      <c r="HF133" s="10">
        <f t="shared" si="400"/>
        <v>0</v>
      </c>
      <c r="HG133" s="10">
        <f t="shared" si="401"/>
        <v>2.2889699999999999</v>
      </c>
      <c r="HH133" s="10">
        <f t="shared" si="402"/>
        <v>-5.3409299999999993</v>
      </c>
      <c r="HI133" s="19">
        <f t="shared" si="403"/>
        <v>6.1039199999999996</v>
      </c>
      <c r="HJ133" s="115"/>
      <c r="HK133" s="115"/>
      <c r="HL133" s="115"/>
      <c r="HM133" s="115"/>
      <c r="HN133" s="115"/>
      <c r="HO133" s="115"/>
      <c r="HP133" s="115"/>
      <c r="HQ133" s="115"/>
      <c r="HR133" s="115"/>
      <c r="HS133" s="115"/>
      <c r="HT133" s="115"/>
      <c r="HU133" s="115"/>
      <c r="HV133" s="115"/>
      <c r="HW133" s="115"/>
      <c r="HX133" s="115"/>
      <c r="HY133" s="115"/>
      <c r="HZ133" s="115"/>
      <c r="IA133" s="115"/>
      <c r="IB133" s="115"/>
      <c r="IC133" s="22">
        <f t="shared" si="324"/>
        <v>0.76298999999999995</v>
      </c>
      <c r="ID133" s="22"/>
      <c r="IE133" s="24">
        <f t="shared" si="404"/>
        <v>-4.6948814485142931E-7</v>
      </c>
      <c r="IF133" s="24">
        <f t="shared" si="405"/>
        <v>5.3655787983020491E-7</v>
      </c>
    </row>
    <row r="134" spans="1:240" x14ac:dyDescent="0.25">
      <c r="A134" s="163">
        <v>132</v>
      </c>
      <c r="B134" s="43"/>
      <c r="C134" s="43" t="s">
        <v>283</v>
      </c>
      <c r="D134" s="43" t="s">
        <v>190</v>
      </c>
      <c r="E134" s="82">
        <v>999</v>
      </c>
      <c r="F134" s="52" t="s">
        <v>259</v>
      </c>
      <c r="G134" s="17">
        <v>2545</v>
      </c>
      <c r="H134" s="11">
        <f>2606-5</f>
        <v>2601</v>
      </c>
      <c r="I134" s="11">
        <v>2219</v>
      </c>
      <c r="J134" s="11">
        <v>3084</v>
      </c>
      <c r="K134" s="11">
        <f>3406-61</f>
        <v>3345</v>
      </c>
      <c r="L134" s="11">
        <f>3271-24</f>
        <v>3247</v>
      </c>
      <c r="M134" s="11">
        <v>3088</v>
      </c>
      <c r="N134" s="11">
        <f>3374-35</f>
        <v>3339</v>
      </c>
      <c r="O134" s="11">
        <f>3479-114</f>
        <v>3365</v>
      </c>
      <c r="P134" s="11">
        <v>3740</v>
      </c>
      <c r="Q134" s="12">
        <f>4776+143</f>
        <v>4919</v>
      </c>
      <c r="R134" s="11">
        <f>5572-11</f>
        <v>5561</v>
      </c>
      <c r="S134" s="12">
        <f>6053+8</f>
        <v>6061</v>
      </c>
      <c r="T134" s="12">
        <f>1729+5859</f>
        <v>7588</v>
      </c>
      <c r="U134" s="12">
        <v>8908</v>
      </c>
      <c r="V134" s="97">
        <v>9892</v>
      </c>
      <c r="W134" s="97">
        <v>11549</v>
      </c>
      <c r="X134" s="97">
        <v>12895</v>
      </c>
      <c r="Y134" s="97">
        <v>14844</v>
      </c>
      <c r="Z134" s="97">
        <f>8065+6723+3118+452</f>
        <v>18358</v>
      </c>
      <c r="AA134" s="134"/>
      <c r="AB134" s="70">
        <f t="shared" si="325"/>
        <v>56</v>
      </c>
      <c r="AC134" s="12">
        <f t="shared" si="326"/>
        <v>-382</v>
      </c>
      <c r="AD134" s="12">
        <f t="shared" si="327"/>
        <v>865</v>
      </c>
      <c r="AE134" s="12">
        <f t="shared" si="328"/>
        <v>261</v>
      </c>
      <c r="AF134" s="12">
        <f t="shared" si="329"/>
        <v>-98</v>
      </c>
      <c r="AG134" s="12">
        <f t="shared" si="330"/>
        <v>-159</v>
      </c>
      <c r="AH134" s="12">
        <f t="shared" si="331"/>
        <v>251</v>
      </c>
      <c r="AI134" s="12">
        <f t="shared" si="332"/>
        <v>26</v>
      </c>
      <c r="AJ134" s="12">
        <f t="shared" si="333"/>
        <v>375</v>
      </c>
      <c r="AK134" s="12">
        <f t="shared" si="334"/>
        <v>1179</v>
      </c>
      <c r="AL134" s="12">
        <f t="shared" si="335"/>
        <v>642</v>
      </c>
      <c r="AM134" s="12">
        <f t="shared" si="336"/>
        <v>500</v>
      </c>
      <c r="AN134" s="12">
        <f t="shared" si="337"/>
        <v>1527</v>
      </c>
      <c r="AO134" s="12">
        <f t="shared" si="338"/>
        <v>1320</v>
      </c>
      <c r="AP134" s="12">
        <f t="shared" si="339"/>
        <v>984</v>
      </c>
      <c r="AQ134" s="12">
        <f t="shared" si="340"/>
        <v>1657</v>
      </c>
      <c r="AR134" s="12">
        <f t="shared" si="341"/>
        <v>1346</v>
      </c>
      <c r="AS134" s="12">
        <f t="shared" si="342"/>
        <v>1949</v>
      </c>
      <c r="AT134" s="12">
        <f t="shared" si="343"/>
        <v>3514</v>
      </c>
      <c r="AU134" s="79">
        <f t="shared" si="344"/>
        <v>15813</v>
      </c>
      <c r="AV134" s="63"/>
      <c r="AW134" s="54">
        <f>464-78</f>
        <v>386</v>
      </c>
      <c r="AX134" s="51">
        <f>581+169</f>
        <v>750</v>
      </c>
      <c r="AY134" s="51">
        <f>701-101</f>
        <v>600</v>
      </c>
      <c r="AZ134" s="51">
        <f>594-104</f>
        <v>490</v>
      </c>
      <c r="BA134" s="51">
        <f>408-76</f>
        <v>332</v>
      </c>
      <c r="BB134" s="51">
        <f>771-81</f>
        <v>690</v>
      </c>
      <c r="BC134" s="51">
        <f>582-82</f>
        <v>500</v>
      </c>
      <c r="BD134" s="51">
        <f>563-125</f>
        <v>438</v>
      </c>
      <c r="BE134" s="51">
        <f>609-112</f>
        <v>497</v>
      </c>
      <c r="BF134" s="51">
        <f>750-63</f>
        <v>687</v>
      </c>
      <c r="BG134" s="51">
        <f>740-57</f>
        <v>683</v>
      </c>
      <c r="BH134" s="51">
        <v>509</v>
      </c>
      <c r="BI134" s="51">
        <f>192+144</f>
        <v>336</v>
      </c>
      <c r="BJ134" s="51">
        <f>382+240</f>
        <v>622</v>
      </c>
      <c r="BK134" s="51">
        <v>1050</v>
      </c>
      <c r="BL134" s="51">
        <v>524</v>
      </c>
      <c r="BM134" s="12">
        <v>793</v>
      </c>
      <c r="BN134" s="12">
        <v>880</v>
      </c>
      <c r="BO134" s="12">
        <f>601+558</f>
        <v>1159</v>
      </c>
      <c r="BP134" s="19">
        <f t="shared" si="345"/>
        <v>11926</v>
      </c>
      <c r="BQ134" s="135"/>
      <c r="BR134" s="5">
        <f t="shared" si="346"/>
        <v>442</v>
      </c>
      <c r="BS134" s="5">
        <f t="shared" si="347"/>
        <v>368</v>
      </c>
      <c r="BT134" s="5">
        <f t="shared" si="348"/>
        <v>1465</v>
      </c>
      <c r="BU134" s="5">
        <f t="shared" si="349"/>
        <v>751</v>
      </c>
      <c r="BV134" s="5">
        <f t="shared" si="350"/>
        <v>234</v>
      </c>
      <c r="BW134" s="5">
        <f t="shared" si="351"/>
        <v>531</v>
      </c>
      <c r="BX134" s="5">
        <f t="shared" si="352"/>
        <v>751</v>
      </c>
      <c r="BY134" s="5">
        <f t="shared" si="353"/>
        <v>464</v>
      </c>
      <c r="BZ134" s="5">
        <f t="shared" si="354"/>
        <v>872</v>
      </c>
      <c r="CA134" s="5">
        <f t="shared" si="355"/>
        <v>1866</v>
      </c>
      <c r="CB134" s="5">
        <f t="shared" si="356"/>
        <v>1325</v>
      </c>
      <c r="CC134" s="5">
        <f t="shared" si="357"/>
        <v>1009</v>
      </c>
      <c r="CD134" s="5">
        <f t="shared" si="358"/>
        <v>1863</v>
      </c>
      <c r="CE134" s="5">
        <f t="shared" si="359"/>
        <v>1942</v>
      </c>
      <c r="CF134" s="5">
        <f t="shared" si="360"/>
        <v>2034</v>
      </c>
      <c r="CG134" s="5">
        <f t="shared" si="361"/>
        <v>2181</v>
      </c>
      <c r="CH134" s="5">
        <f t="shared" si="362"/>
        <v>2139</v>
      </c>
      <c r="CI134" s="5">
        <f t="shared" si="363"/>
        <v>2829</v>
      </c>
      <c r="CJ134" s="5">
        <f t="shared" si="364"/>
        <v>4673</v>
      </c>
      <c r="CK134" s="19">
        <f t="shared" si="365"/>
        <v>27739</v>
      </c>
      <c r="CL134" s="19"/>
      <c r="CM134" s="5"/>
      <c r="CN134" s="5">
        <f t="shared" si="366"/>
        <v>-74</v>
      </c>
      <c r="CO134" s="5">
        <f t="shared" si="367"/>
        <v>1097</v>
      </c>
      <c r="CP134" s="5">
        <f t="shared" si="368"/>
        <v>-714</v>
      </c>
      <c r="CQ134" s="5">
        <f t="shared" si="369"/>
        <v>-517</v>
      </c>
      <c r="CR134" s="5">
        <f t="shared" si="370"/>
        <v>297</v>
      </c>
      <c r="CS134" s="5">
        <f t="shared" si="371"/>
        <v>220</v>
      </c>
      <c r="CT134" s="5">
        <f t="shared" si="372"/>
        <v>-287</v>
      </c>
      <c r="CU134" s="5">
        <f t="shared" si="373"/>
        <v>408</v>
      </c>
      <c r="CV134" s="5">
        <f t="shared" si="374"/>
        <v>994</v>
      </c>
      <c r="CW134" s="5">
        <f t="shared" si="375"/>
        <v>-541</v>
      </c>
      <c r="CX134" s="5">
        <f t="shared" si="376"/>
        <v>-316</v>
      </c>
      <c r="CY134" s="5">
        <f t="shared" si="377"/>
        <v>854</v>
      </c>
      <c r="CZ134" s="5">
        <f t="shared" si="378"/>
        <v>79</v>
      </c>
      <c r="DA134" s="5">
        <f t="shared" si="379"/>
        <v>92</v>
      </c>
      <c r="DB134" s="5">
        <f t="shared" si="380"/>
        <v>147</v>
      </c>
      <c r="DC134" s="5">
        <f t="shared" si="381"/>
        <v>-42</v>
      </c>
      <c r="DD134" s="5">
        <f t="shared" si="382"/>
        <v>690</v>
      </c>
      <c r="DE134" s="5">
        <f t="shared" si="383"/>
        <v>1844</v>
      </c>
      <c r="DF134" s="19"/>
      <c r="DG134" s="19"/>
      <c r="DH134" s="19"/>
      <c r="DI134" s="77"/>
      <c r="DJ134" s="121">
        <v>-0.167420814479638</v>
      </c>
      <c r="DK134" s="121">
        <v>2.9809782608695654</v>
      </c>
      <c r="DL134" s="121">
        <v>-0.48737201365187716</v>
      </c>
      <c r="DM134" s="121">
        <v>-0.68841544607190408</v>
      </c>
      <c r="DN134" s="121">
        <v>1.2692307692307692</v>
      </c>
      <c r="DO134" s="121">
        <v>0.4143126177024482</v>
      </c>
      <c r="DP134" s="121">
        <v>-0.38215712383488681</v>
      </c>
      <c r="DQ134" s="121">
        <v>0.87931034482758619</v>
      </c>
      <c r="DR134" s="121">
        <v>1.1399082568807339</v>
      </c>
      <c r="DS134" s="121">
        <v>-0.289924973204716</v>
      </c>
      <c r="DT134" s="121">
        <v>-0.23849056603773586</v>
      </c>
      <c r="DU134" s="121">
        <v>0.84638255698711595</v>
      </c>
      <c r="DV134" s="121">
        <v>4.2404723564143855E-2</v>
      </c>
      <c r="DW134" s="121">
        <v>4.7373841400617921E-2</v>
      </c>
      <c r="DX134" s="121">
        <v>7.2271386430678472E-2</v>
      </c>
      <c r="DY134" s="121">
        <v>-1.9257221458046769E-2</v>
      </c>
      <c r="DZ134" s="121">
        <v>0.32258064516129031</v>
      </c>
      <c r="EA134" s="121"/>
      <c r="EB134" s="24"/>
      <c r="EC134" s="65"/>
      <c r="ED134" s="77"/>
      <c r="EE134" s="77"/>
      <c r="EF134" s="77"/>
      <c r="EG134" s="77"/>
      <c r="EH134" s="77"/>
      <c r="EI134" s="77"/>
      <c r="EJ134" s="77"/>
      <c r="EK134" s="77"/>
      <c r="EL134" s="77"/>
      <c r="EM134" s="77"/>
      <c r="EN134" s="77"/>
      <c r="EO134" s="77"/>
      <c r="EP134" s="77"/>
      <c r="EQ134" s="77"/>
      <c r="ER134" s="77"/>
      <c r="ES134" s="77"/>
      <c r="ET134" s="77"/>
      <c r="EU134" s="77"/>
      <c r="EV134" s="77"/>
      <c r="EW134" s="24"/>
      <c r="EX134" s="27"/>
      <c r="EY134" s="77"/>
      <c r="EZ134" s="77"/>
      <c r="FA134" s="77"/>
      <c r="FB134" s="77"/>
      <c r="FC134" s="77"/>
      <c r="FD134" s="77"/>
      <c r="FE134" s="77"/>
      <c r="FF134" s="77"/>
      <c r="FG134" s="77"/>
      <c r="FH134" s="77"/>
      <c r="FI134" s="77"/>
      <c r="FJ134" s="77"/>
      <c r="FK134" s="77"/>
      <c r="FL134" s="77"/>
      <c r="FM134" s="77"/>
      <c r="FN134" s="77"/>
      <c r="FO134" s="77"/>
      <c r="FP134" s="77"/>
      <c r="FQ134" s="77"/>
      <c r="FR134" s="24"/>
      <c r="FS134" s="24"/>
      <c r="FT134" s="24"/>
      <c r="FU134" s="77"/>
      <c r="FV134" s="77"/>
      <c r="FW134" s="77"/>
      <c r="FX134" s="77"/>
      <c r="FY134" s="77"/>
      <c r="FZ134" s="77"/>
      <c r="GA134" s="77"/>
      <c r="GB134" s="77"/>
      <c r="GC134" s="77"/>
      <c r="GD134" s="77"/>
      <c r="GE134" s="77"/>
      <c r="GF134" s="77"/>
      <c r="GG134" s="77"/>
      <c r="GH134" s="77"/>
      <c r="GI134" s="77"/>
      <c r="GJ134" s="77"/>
      <c r="GK134" s="77"/>
      <c r="GL134" s="77"/>
      <c r="GM134" s="77"/>
      <c r="GN134" s="24"/>
      <c r="GO134" s="24">
        <v>0.17400000000000002</v>
      </c>
      <c r="GP134" s="10">
        <f t="shared" si="384"/>
        <v>76.908000000000001</v>
      </c>
      <c r="GQ134" s="10">
        <f t="shared" si="385"/>
        <v>64.032000000000011</v>
      </c>
      <c r="GR134" s="10">
        <f t="shared" si="386"/>
        <v>254.91000000000003</v>
      </c>
      <c r="GS134" s="10">
        <f t="shared" si="387"/>
        <v>130.67400000000001</v>
      </c>
      <c r="GT134" s="10">
        <f t="shared" si="388"/>
        <v>40.716000000000001</v>
      </c>
      <c r="GU134" s="10">
        <f t="shared" si="389"/>
        <v>92.394000000000005</v>
      </c>
      <c r="GV134" s="10">
        <f t="shared" si="390"/>
        <v>130.67400000000001</v>
      </c>
      <c r="GW134" s="10">
        <f t="shared" si="391"/>
        <v>80.736000000000004</v>
      </c>
      <c r="GX134" s="10">
        <f t="shared" si="392"/>
        <v>151.72800000000001</v>
      </c>
      <c r="GY134" s="10">
        <f t="shared" si="393"/>
        <v>324.68400000000003</v>
      </c>
      <c r="GZ134" s="10">
        <f t="shared" si="394"/>
        <v>230.55</v>
      </c>
      <c r="HA134" s="10">
        <f t="shared" si="395"/>
        <v>175.566</v>
      </c>
      <c r="HB134" s="10">
        <f t="shared" si="396"/>
        <v>324.16200000000003</v>
      </c>
      <c r="HC134" s="10">
        <f t="shared" si="397"/>
        <v>337.90800000000002</v>
      </c>
      <c r="HD134" s="10">
        <f t="shared" si="398"/>
        <v>353.91600000000005</v>
      </c>
      <c r="HE134" s="10">
        <f t="shared" si="399"/>
        <v>379.49400000000003</v>
      </c>
      <c r="HF134" s="10">
        <f t="shared" si="400"/>
        <v>372.18600000000004</v>
      </c>
      <c r="HG134" s="10">
        <f t="shared" si="401"/>
        <v>492.24600000000004</v>
      </c>
      <c r="HH134" s="10">
        <f t="shared" si="402"/>
        <v>813.10200000000009</v>
      </c>
      <c r="HI134" s="19">
        <f t="shared" si="403"/>
        <v>4826.5860000000002</v>
      </c>
      <c r="HJ134" s="115"/>
      <c r="HK134" s="115"/>
      <c r="HL134" s="115"/>
      <c r="HM134" s="115"/>
      <c r="HN134" s="115"/>
      <c r="HO134" s="115"/>
      <c r="HP134" s="115"/>
      <c r="HQ134" s="115"/>
      <c r="HR134" s="115"/>
      <c r="HS134" s="115"/>
      <c r="HT134" s="115"/>
      <c r="HU134" s="115"/>
      <c r="HV134" s="115"/>
      <c r="HW134" s="115"/>
      <c r="HX134" s="115"/>
      <c r="HY134" s="115"/>
      <c r="HZ134" s="115"/>
      <c r="IA134" s="115"/>
      <c r="IB134" s="115"/>
      <c r="IC134" s="22">
        <f t="shared" si="324"/>
        <v>0.17400000000000002</v>
      </c>
      <c r="ID134" s="22"/>
      <c r="IE134" s="24">
        <f t="shared" si="404"/>
        <v>7.1474771164382786E-5</v>
      </c>
      <c r="IF134" s="24">
        <f t="shared" si="405"/>
        <v>4.2427534289082261E-4</v>
      </c>
    </row>
    <row r="135" spans="1:240" x14ac:dyDescent="0.25">
      <c r="A135" s="163">
        <v>133</v>
      </c>
      <c r="B135" s="43"/>
      <c r="C135" s="43" t="s">
        <v>283</v>
      </c>
      <c r="D135" s="43" t="s">
        <v>184</v>
      </c>
      <c r="E135" s="82">
        <v>105</v>
      </c>
      <c r="F135" s="52" t="s">
        <v>2</v>
      </c>
      <c r="G135" s="17">
        <v>1902</v>
      </c>
      <c r="H135" s="12">
        <v>2072</v>
      </c>
      <c r="I135" s="12">
        <v>2168</v>
      </c>
      <c r="J135" s="12">
        <v>2208</v>
      </c>
      <c r="K135" s="12">
        <v>2307</v>
      </c>
      <c r="L135" s="12">
        <v>2349</v>
      </c>
      <c r="M135" s="12">
        <v>2428</v>
      </c>
      <c r="N135" s="12">
        <v>2456</v>
      </c>
      <c r="O135" s="12">
        <v>2438</v>
      </c>
      <c r="P135" s="11">
        <v>2523</v>
      </c>
      <c r="Q135" s="11">
        <v>2551</v>
      </c>
      <c r="R135" s="12">
        <v>2553</v>
      </c>
      <c r="S135" s="11">
        <v>2589</v>
      </c>
      <c r="T135" s="11">
        <v>2643</v>
      </c>
      <c r="U135" s="11">
        <v>2712</v>
      </c>
      <c r="V135" s="98">
        <v>2730</v>
      </c>
      <c r="W135" s="98">
        <v>2767</v>
      </c>
      <c r="X135" s="98">
        <v>2822</v>
      </c>
      <c r="Y135" s="98">
        <v>2814</v>
      </c>
      <c r="Z135" s="98">
        <v>2808</v>
      </c>
      <c r="AA135" s="65"/>
      <c r="AB135" s="70">
        <f t="shared" si="325"/>
        <v>170</v>
      </c>
      <c r="AC135" s="12">
        <f t="shared" si="326"/>
        <v>96</v>
      </c>
      <c r="AD135" s="12">
        <f t="shared" si="327"/>
        <v>40</v>
      </c>
      <c r="AE135" s="12">
        <f t="shared" si="328"/>
        <v>99</v>
      </c>
      <c r="AF135" s="12">
        <f t="shared" si="329"/>
        <v>42</v>
      </c>
      <c r="AG135" s="12">
        <f t="shared" si="330"/>
        <v>79</v>
      </c>
      <c r="AH135" s="12">
        <f t="shared" si="331"/>
        <v>28</v>
      </c>
      <c r="AI135" s="12">
        <f t="shared" si="332"/>
        <v>-18</v>
      </c>
      <c r="AJ135" s="12">
        <f t="shared" si="333"/>
        <v>85</v>
      </c>
      <c r="AK135" s="12">
        <f t="shared" si="334"/>
        <v>28</v>
      </c>
      <c r="AL135" s="12">
        <f t="shared" si="335"/>
        <v>2</v>
      </c>
      <c r="AM135" s="12">
        <f t="shared" si="336"/>
        <v>36</v>
      </c>
      <c r="AN135" s="12">
        <f t="shared" si="337"/>
        <v>54</v>
      </c>
      <c r="AO135" s="12">
        <f t="shared" si="338"/>
        <v>69</v>
      </c>
      <c r="AP135" s="12">
        <f t="shared" si="339"/>
        <v>18</v>
      </c>
      <c r="AQ135" s="12">
        <f t="shared" si="340"/>
        <v>37</v>
      </c>
      <c r="AR135" s="12">
        <f t="shared" si="341"/>
        <v>55</v>
      </c>
      <c r="AS135" s="12">
        <f t="shared" si="342"/>
        <v>-8</v>
      </c>
      <c r="AT135" s="12">
        <f t="shared" si="343"/>
        <v>-6</v>
      </c>
      <c r="AU135" s="79">
        <f t="shared" si="344"/>
        <v>906</v>
      </c>
      <c r="AV135" s="63"/>
      <c r="AW135" s="17">
        <v>2</v>
      </c>
      <c r="AX135" s="12">
        <v>11</v>
      </c>
      <c r="AY135" s="12">
        <v>8</v>
      </c>
      <c r="AZ135" s="12">
        <v>10</v>
      </c>
      <c r="BA135" s="12">
        <v>11</v>
      </c>
      <c r="BB135" s="12">
        <v>8</v>
      </c>
      <c r="BC135" s="12">
        <v>17</v>
      </c>
      <c r="BD135" s="12">
        <v>14</v>
      </c>
      <c r="BE135" s="12">
        <v>7</v>
      </c>
      <c r="BF135" s="11">
        <v>12</v>
      </c>
      <c r="BG135" s="11">
        <v>15</v>
      </c>
      <c r="BH135" s="11">
        <v>7</v>
      </c>
      <c r="BI135" s="11">
        <v>5</v>
      </c>
      <c r="BJ135" s="11">
        <v>10</v>
      </c>
      <c r="BK135" s="11">
        <v>9</v>
      </c>
      <c r="BL135" s="11">
        <v>2</v>
      </c>
      <c r="BM135" s="12">
        <v>1</v>
      </c>
      <c r="BN135" s="12">
        <v>11</v>
      </c>
      <c r="BO135" s="23">
        <v>6</v>
      </c>
      <c r="BP135" s="19">
        <f t="shared" si="345"/>
        <v>166</v>
      </c>
      <c r="BQ135" s="27"/>
      <c r="BR135" s="5">
        <f t="shared" si="346"/>
        <v>172</v>
      </c>
      <c r="BS135" s="5">
        <f t="shared" si="347"/>
        <v>107</v>
      </c>
      <c r="BT135" s="5">
        <f t="shared" si="348"/>
        <v>48</v>
      </c>
      <c r="BU135" s="5">
        <f t="shared" si="349"/>
        <v>109</v>
      </c>
      <c r="BV135" s="5">
        <f t="shared" si="350"/>
        <v>53</v>
      </c>
      <c r="BW135" s="5">
        <f t="shared" si="351"/>
        <v>87</v>
      </c>
      <c r="BX135" s="5">
        <f t="shared" si="352"/>
        <v>45</v>
      </c>
      <c r="BY135" s="5">
        <f t="shared" si="353"/>
        <v>-4</v>
      </c>
      <c r="BZ135" s="5">
        <f t="shared" si="354"/>
        <v>92</v>
      </c>
      <c r="CA135" s="5">
        <f t="shared" si="355"/>
        <v>40</v>
      </c>
      <c r="CB135" s="5">
        <f t="shared" si="356"/>
        <v>17</v>
      </c>
      <c r="CC135" s="5">
        <f t="shared" si="357"/>
        <v>43</v>
      </c>
      <c r="CD135" s="5">
        <f t="shared" si="358"/>
        <v>59</v>
      </c>
      <c r="CE135" s="5">
        <f t="shared" si="359"/>
        <v>79</v>
      </c>
      <c r="CF135" s="5">
        <f t="shared" si="360"/>
        <v>27</v>
      </c>
      <c r="CG135" s="5">
        <f t="shared" si="361"/>
        <v>39</v>
      </c>
      <c r="CH135" s="5">
        <f t="shared" si="362"/>
        <v>56</v>
      </c>
      <c r="CI135" s="5">
        <f t="shared" si="363"/>
        <v>3</v>
      </c>
      <c r="CJ135" s="5">
        <f t="shared" si="364"/>
        <v>0</v>
      </c>
      <c r="CK135" s="19">
        <f t="shared" si="365"/>
        <v>1072</v>
      </c>
      <c r="CL135" s="19"/>
      <c r="CM135" s="5"/>
      <c r="CN135" s="5">
        <f t="shared" si="366"/>
        <v>-65</v>
      </c>
      <c r="CO135" s="5">
        <f t="shared" si="367"/>
        <v>-59</v>
      </c>
      <c r="CP135" s="5">
        <f t="shared" si="368"/>
        <v>61</v>
      </c>
      <c r="CQ135" s="5">
        <f t="shared" si="369"/>
        <v>-56</v>
      </c>
      <c r="CR135" s="5">
        <f t="shared" si="370"/>
        <v>34</v>
      </c>
      <c r="CS135" s="5">
        <f t="shared" si="371"/>
        <v>-42</v>
      </c>
      <c r="CT135" s="5">
        <f t="shared" si="372"/>
        <v>-49</v>
      </c>
      <c r="CU135" s="5">
        <f t="shared" si="373"/>
        <v>96</v>
      </c>
      <c r="CV135" s="5">
        <f t="shared" si="374"/>
        <v>-52</v>
      </c>
      <c r="CW135" s="5">
        <f t="shared" si="375"/>
        <v>-23</v>
      </c>
      <c r="CX135" s="5">
        <f t="shared" si="376"/>
        <v>26</v>
      </c>
      <c r="CY135" s="5">
        <f t="shared" si="377"/>
        <v>16</v>
      </c>
      <c r="CZ135" s="5">
        <f t="shared" si="378"/>
        <v>20</v>
      </c>
      <c r="DA135" s="5">
        <f t="shared" si="379"/>
        <v>-52</v>
      </c>
      <c r="DB135" s="5">
        <f t="shared" si="380"/>
        <v>12</v>
      </c>
      <c r="DC135" s="5">
        <f t="shared" si="381"/>
        <v>17</v>
      </c>
      <c r="DD135" s="5">
        <f t="shared" si="382"/>
        <v>-53</v>
      </c>
      <c r="DE135" s="5">
        <f t="shared" si="383"/>
        <v>-3</v>
      </c>
      <c r="DF135" s="19"/>
      <c r="DG135" s="19"/>
      <c r="DH135" s="19"/>
      <c r="DI135" s="77"/>
      <c r="DJ135" s="121">
        <v>-0.37790697674418605</v>
      </c>
      <c r="DK135" s="121">
        <v>-0.55140186915887845</v>
      </c>
      <c r="DL135" s="121">
        <v>1.2708333333333333</v>
      </c>
      <c r="DM135" s="121">
        <v>-0.51376146788990829</v>
      </c>
      <c r="DN135" s="121">
        <v>0.64150943396226412</v>
      </c>
      <c r="DO135" s="121">
        <v>-0.48275862068965519</v>
      </c>
      <c r="DP135" s="121">
        <v>-1.0888888888888888</v>
      </c>
      <c r="DQ135" s="121">
        <v>-24</v>
      </c>
      <c r="DR135" s="121">
        <v>-0.56521739130434778</v>
      </c>
      <c r="DS135" s="121">
        <v>-0.57499999999999996</v>
      </c>
      <c r="DT135" s="121">
        <v>1.5294117647058822</v>
      </c>
      <c r="DU135" s="121">
        <v>0.37209302325581395</v>
      </c>
      <c r="DV135" s="121">
        <v>0.33898305084745761</v>
      </c>
      <c r="DW135" s="121">
        <v>-0.65822784810126578</v>
      </c>
      <c r="DX135" s="121">
        <v>0.44444444444444442</v>
      </c>
      <c r="DY135" s="121">
        <v>0.4358974358974359</v>
      </c>
      <c r="DZ135" s="121">
        <v>-0.9464285714285714</v>
      </c>
      <c r="EA135" s="121"/>
      <c r="EB135" s="24"/>
      <c r="EC135" s="65"/>
      <c r="ED135" s="77"/>
      <c r="EE135" s="77"/>
      <c r="EF135" s="77"/>
      <c r="EG135" s="77"/>
      <c r="EH135" s="77"/>
      <c r="EI135" s="77"/>
      <c r="EJ135" s="77"/>
      <c r="EK135" s="77"/>
      <c r="EL135" s="77"/>
      <c r="EM135" s="77"/>
      <c r="EN135" s="77"/>
      <c r="EO135" s="77"/>
      <c r="EP135" s="77"/>
      <c r="EQ135" s="77"/>
      <c r="ER135" s="77"/>
      <c r="ES135" s="77"/>
      <c r="ET135" s="77"/>
      <c r="EU135" s="77"/>
      <c r="EV135" s="77"/>
      <c r="EW135" s="24"/>
      <c r="EX135" s="27"/>
      <c r="EY135" s="77"/>
      <c r="EZ135" s="77"/>
      <c r="FA135" s="77"/>
      <c r="FB135" s="77"/>
      <c r="FC135" s="77"/>
      <c r="FD135" s="77"/>
      <c r="FE135" s="77"/>
      <c r="FF135" s="77"/>
      <c r="FG135" s="77"/>
      <c r="FH135" s="77"/>
      <c r="FI135" s="77"/>
      <c r="FJ135" s="77"/>
      <c r="FK135" s="77"/>
      <c r="FL135" s="77"/>
      <c r="FM135" s="77"/>
      <c r="FN135" s="77"/>
      <c r="FO135" s="77"/>
      <c r="FP135" s="77"/>
      <c r="FQ135" s="77"/>
      <c r="FR135" s="24"/>
      <c r="FS135" s="24"/>
      <c r="FT135" s="24"/>
      <c r="FU135" s="77"/>
      <c r="FV135" s="77"/>
      <c r="FW135" s="77"/>
      <c r="FX135" s="77"/>
      <c r="FY135" s="77"/>
      <c r="FZ135" s="77"/>
      <c r="GA135" s="77"/>
      <c r="GB135" s="77"/>
      <c r="GC135" s="77"/>
      <c r="GD135" s="77"/>
      <c r="GE135" s="77"/>
      <c r="GF135" s="77"/>
      <c r="GG135" s="77"/>
      <c r="GH135" s="77"/>
      <c r="GI135" s="77"/>
      <c r="GJ135" s="77"/>
      <c r="GK135" s="77"/>
      <c r="GL135" s="77"/>
      <c r="GM135" s="77"/>
      <c r="GN135" s="24"/>
      <c r="GO135" s="24">
        <v>4.9589999999999999E-3</v>
      </c>
      <c r="GP135" s="10">
        <f t="shared" si="384"/>
        <v>0.85294799999999993</v>
      </c>
      <c r="GQ135" s="10">
        <f t="shared" si="385"/>
        <v>0.530613</v>
      </c>
      <c r="GR135" s="10">
        <f t="shared" si="386"/>
        <v>0.23803199999999999</v>
      </c>
      <c r="GS135" s="10">
        <f t="shared" si="387"/>
        <v>0.54053099999999998</v>
      </c>
      <c r="GT135" s="10">
        <f t="shared" si="388"/>
        <v>0.26282699999999998</v>
      </c>
      <c r="GU135" s="10">
        <f t="shared" si="389"/>
        <v>0.43143300000000001</v>
      </c>
      <c r="GV135" s="10">
        <f t="shared" si="390"/>
        <v>0.22315499999999999</v>
      </c>
      <c r="GW135" s="10">
        <f t="shared" si="391"/>
        <v>-1.9835999999999999E-2</v>
      </c>
      <c r="GX135" s="10">
        <f t="shared" si="392"/>
        <v>0.45622799999999997</v>
      </c>
      <c r="GY135" s="10">
        <f t="shared" si="393"/>
        <v>0.19835999999999998</v>
      </c>
      <c r="GZ135" s="10">
        <f t="shared" si="394"/>
        <v>8.4303000000000003E-2</v>
      </c>
      <c r="HA135" s="10">
        <f t="shared" si="395"/>
        <v>0.21323699999999998</v>
      </c>
      <c r="HB135" s="10">
        <f t="shared" si="396"/>
        <v>0.29258099999999998</v>
      </c>
      <c r="HC135" s="10">
        <f t="shared" si="397"/>
        <v>0.39176099999999997</v>
      </c>
      <c r="HD135" s="10">
        <f t="shared" si="398"/>
        <v>0.13389299999999998</v>
      </c>
      <c r="HE135" s="10">
        <f t="shared" si="399"/>
        <v>0.19340099999999999</v>
      </c>
      <c r="HF135" s="10">
        <f t="shared" si="400"/>
        <v>0.27770400000000001</v>
      </c>
      <c r="HG135" s="10">
        <f t="shared" si="401"/>
        <v>1.4877E-2</v>
      </c>
      <c r="HH135" s="10">
        <f t="shared" si="402"/>
        <v>0</v>
      </c>
      <c r="HI135" s="19">
        <f t="shared" si="403"/>
        <v>5.3160479999999994</v>
      </c>
      <c r="HJ135" s="115"/>
      <c r="HK135" s="115"/>
      <c r="HL135" s="115"/>
      <c r="HM135" s="115"/>
      <c r="HN135" s="115"/>
      <c r="HO135" s="115"/>
      <c r="HP135" s="115"/>
      <c r="HQ135" s="115"/>
      <c r="HR135" s="115"/>
      <c r="HS135" s="115"/>
      <c r="HT135" s="115"/>
      <c r="HU135" s="115"/>
      <c r="HV135" s="115"/>
      <c r="HW135" s="115"/>
      <c r="HX135" s="115"/>
      <c r="HY135" s="115"/>
      <c r="HZ135" s="115"/>
      <c r="IA135" s="115"/>
      <c r="IB135" s="115"/>
      <c r="IC135" s="22">
        <f t="shared" si="324"/>
        <v>4.9589999999999999E-3</v>
      </c>
      <c r="ID135" s="22"/>
      <c r="IE135" s="24">
        <f t="shared" si="404"/>
        <v>0</v>
      </c>
      <c r="IF135" s="24">
        <f t="shared" si="405"/>
        <v>4.6730092202315912E-7</v>
      </c>
    </row>
    <row r="136" spans="1:240" x14ac:dyDescent="0.25">
      <c r="A136" s="163">
        <v>134</v>
      </c>
      <c r="B136" s="49"/>
      <c r="C136" s="49" t="s">
        <v>282</v>
      </c>
      <c r="D136" s="49" t="s">
        <v>186</v>
      </c>
      <c r="E136" s="82">
        <v>316</v>
      </c>
      <c r="F136" s="50" t="s">
        <v>232</v>
      </c>
      <c r="G136" s="17"/>
      <c r="H136" s="12"/>
      <c r="I136" s="12"/>
      <c r="J136" s="12"/>
      <c r="K136" s="12"/>
      <c r="L136" s="12"/>
      <c r="M136" s="12"/>
      <c r="N136" s="12"/>
      <c r="O136" s="12"/>
      <c r="P136" s="11"/>
      <c r="Q136" s="12"/>
      <c r="R136" s="12"/>
      <c r="S136" s="12"/>
      <c r="T136" s="11"/>
      <c r="U136" s="11"/>
      <c r="V136" s="98"/>
      <c r="W136" s="98"/>
      <c r="X136" s="98"/>
      <c r="Y136" s="98"/>
      <c r="Z136" s="98">
        <v>4</v>
      </c>
      <c r="AA136" s="65"/>
      <c r="AB136" s="72">
        <f t="shared" si="325"/>
        <v>0</v>
      </c>
      <c r="AC136" s="11">
        <f t="shared" si="326"/>
        <v>0</v>
      </c>
      <c r="AD136" s="11">
        <f t="shared" si="327"/>
        <v>0</v>
      </c>
      <c r="AE136" s="11">
        <f t="shared" si="328"/>
        <v>0</v>
      </c>
      <c r="AF136" s="11">
        <f t="shared" si="329"/>
        <v>0</v>
      </c>
      <c r="AG136" s="11">
        <f t="shared" si="330"/>
        <v>0</v>
      </c>
      <c r="AH136" s="11">
        <f t="shared" si="331"/>
        <v>0</v>
      </c>
      <c r="AI136" s="11">
        <f t="shared" si="332"/>
        <v>0</v>
      </c>
      <c r="AJ136" s="11">
        <f t="shared" si="333"/>
        <v>0</v>
      </c>
      <c r="AK136" s="11">
        <f t="shared" si="334"/>
        <v>0</v>
      </c>
      <c r="AL136" s="11">
        <f t="shared" si="335"/>
        <v>0</v>
      </c>
      <c r="AM136" s="11">
        <f t="shared" si="336"/>
        <v>0</v>
      </c>
      <c r="AN136" s="11">
        <f t="shared" si="337"/>
        <v>0</v>
      </c>
      <c r="AO136" s="11">
        <f t="shared" si="338"/>
        <v>0</v>
      </c>
      <c r="AP136" s="11">
        <f t="shared" si="339"/>
        <v>0</v>
      </c>
      <c r="AQ136" s="11">
        <f t="shared" si="340"/>
        <v>0</v>
      </c>
      <c r="AR136" s="11">
        <f t="shared" si="341"/>
        <v>0</v>
      </c>
      <c r="AS136" s="11">
        <f t="shared" si="342"/>
        <v>0</v>
      </c>
      <c r="AT136" s="11">
        <f t="shared" si="343"/>
        <v>4</v>
      </c>
      <c r="AU136" s="78">
        <f t="shared" si="344"/>
        <v>4</v>
      </c>
      <c r="AV136" s="65"/>
      <c r="AW136" s="17"/>
      <c r="AX136" s="12"/>
      <c r="AY136" s="12"/>
      <c r="AZ136" s="12"/>
      <c r="BA136" s="12"/>
      <c r="BB136" s="12"/>
      <c r="BC136" s="12"/>
      <c r="BD136" s="12"/>
      <c r="BE136" s="12"/>
      <c r="BF136" s="11"/>
      <c r="BG136" s="12"/>
      <c r="BH136" s="12"/>
      <c r="BI136" s="12"/>
      <c r="BJ136" s="12"/>
      <c r="BK136" s="12"/>
      <c r="BL136" s="12"/>
      <c r="BM136" s="12"/>
      <c r="BN136" s="12"/>
      <c r="BO136" s="23"/>
      <c r="BP136" s="27">
        <f t="shared" si="345"/>
        <v>0</v>
      </c>
      <c r="BQ136" s="27"/>
      <c r="BR136" s="5">
        <f t="shared" si="346"/>
        <v>0</v>
      </c>
      <c r="BS136" s="5">
        <f t="shared" si="347"/>
        <v>0</v>
      </c>
      <c r="BT136" s="5">
        <f t="shared" si="348"/>
        <v>0</v>
      </c>
      <c r="BU136" s="5">
        <f t="shared" si="349"/>
        <v>0</v>
      </c>
      <c r="BV136" s="5">
        <f t="shared" si="350"/>
        <v>0</v>
      </c>
      <c r="BW136" s="5">
        <f t="shared" si="351"/>
        <v>0</v>
      </c>
      <c r="BX136" s="5">
        <f t="shared" si="352"/>
        <v>0</v>
      </c>
      <c r="BY136" s="5">
        <f t="shared" si="353"/>
        <v>0</v>
      </c>
      <c r="BZ136" s="5">
        <f t="shared" si="354"/>
        <v>0</v>
      </c>
      <c r="CA136" s="5">
        <f t="shared" si="355"/>
        <v>0</v>
      </c>
      <c r="CB136" s="5">
        <f t="shared" si="356"/>
        <v>0</v>
      </c>
      <c r="CC136" s="5">
        <f t="shared" si="357"/>
        <v>0</v>
      </c>
      <c r="CD136" s="5">
        <f t="shared" si="358"/>
        <v>0</v>
      </c>
      <c r="CE136" s="5">
        <f t="shared" si="359"/>
        <v>0</v>
      </c>
      <c r="CF136" s="5">
        <f t="shared" si="360"/>
        <v>0</v>
      </c>
      <c r="CG136" s="5">
        <f t="shared" si="361"/>
        <v>0</v>
      </c>
      <c r="CH136" s="5">
        <f t="shared" si="362"/>
        <v>0</v>
      </c>
      <c r="CI136" s="5">
        <f t="shared" si="363"/>
        <v>0</v>
      </c>
      <c r="CJ136" s="5">
        <f t="shared" si="364"/>
        <v>4</v>
      </c>
      <c r="CK136" s="19">
        <f t="shared" si="365"/>
        <v>4</v>
      </c>
      <c r="CL136" s="19"/>
      <c r="CM136" s="5"/>
      <c r="CN136" s="5">
        <f t="shared" si="366"/>
        <v>0</v>
      </c>
      <c r="CO136" s="5">
        <f t="shared" si="367"/>
        <v>0</v>
      </c>
      <c r="CP136" s="5">
        <f t="shared" si="368"/>
        <v>0</v>
      </c>
      <c r="CQ136" s="5">
        <f t="shared" si="369"/>
        <v>0</v>
      </c>
      <c r="CR136" s="5">
        <f t="shared" si="370"/>
        <v>0</v>
      </c>
      <c r="CS136" s="5">
        <f t="shared" si="371"/>
        <v>0</v>
      </c>
      <c r="CT136" s="5">
        <f t="shared" si="372"/>
        <v>0</v>
      </c>
      <c r="CU136" s="5">
        <f t="shared" si="373"/>
        <v>0</v>
      </c>
      <c r="CV136" s="5">
        <f t="shared" si="374"/>
        <v>0</v>
      </c>
      <c r="CW136" s="5">
        <f t="shared" si="375"/>
        <v>0</v>
      </c>
      <c r="CX136" s="5">
        <f t="shared" si="376"/>
        <v>0</v>
      </c>
      <c r="CY136" s="5">
        <f t="shared" si="377"/>
        <v>0</v>
      </c>
      <c r="CZ136" s="5">
        <f t="shared" si="378"/>
        <v>0</v>
      </c>
      <c r="DA136" s="5">
        <f t="shared" si="379"/>
        <v>0</v>
      </c>
      <c r="DB136" s="5">
        <f t="shared" si="380"/>
        <v>0</v>
      </c>
      <c r="DC136" s="5">
        <f t="shared" si="381"/>
        <v>0</v>
      </c>
      <c r="DD136" s="5">
        <f t="shared" si="382"/>
        <v>0</v>
      </c>
      <c r="DE136" s="5">
        <f t="shared" si="383"/>
        <v>4</v>
      </c>
      <c r="DF136" s="19"/>
      <c r="DG136" s="19"/>
      <c r="DH136" s="19"/>
      <c r="DI136" s="77"/>
      <c r="DJ136" s="121" t="e">
        <v>#DIV/0!</v>
      </c>
      <c r="DK136" s="121" t="e">
        <v>#DIV/0!</v>
      </c>
      <c r="DL136" s="121" t="e">
        <v>#DIV/0!</v>
      </c>
      <c r="DM136" s="121" t="e">
        <v>#DIV/0!</v>
      </c>
      <c r="DN136" s="121" t="e">
        <v>#DIV/0!</v>
      </c>
      <c r="DO136" s="121" t="e">
        <v>#DIV/0!</v>
      </c>
      <c r="DP136" s="121" t="e">
        <v>#DIV/0!</v>
      </c>
      <c r="DQ136" s="121" t="e">
        <v>#DIV/0!</v>
      </c>
      <c r="DR136" s="121" t="e">
        <v>#DIV/0!</v>
      </c>
      <c r="DS136" s="121" t="e">
        <v>#DIV/0!</v>
      </c>
      <c r="DT136" s="121" t="e">
        <v>#DIV/0!</v>
      </c>
      <c r="DU136" s="121" t="e">
        <v>#DIV/0!</v>
      </c>
      <c r="DV136" s="121" t="e">
        <v>#DIV/0!</v>
      </c>
      <c r="DW136" s="121" t="e">
        <v>#DIV/0!</v>
      </c>
      <c r="DX136" s="121" t="e">
        <v>#DIV/0!</v>
      </c>
      <c r="DY136" s="121" t="e">
        <v>#DIV/0!</v>
      </c>
      <c r="DZ136" s="121" t="e">
        <v>#DIV/0!</v>
      </c>
      <c r="EA136" s="121"/>
      <c r="EB136" s="24"/>
      <c r="EC136" s="65"/>
      <c r="ED136" s="77"/>
      <c r="EE136" s="77"/>
      <c r="EF136" s="77"/>
      <c r="EG136" s="77"/>
      <c r="EH136" s="77"/>
      <c r="EI136" s="77"/>
      <c r="EJ136" s="77"/>
      <c r="EK136" s="77"/>
      <c r="EL136" s="77"/>
      <c r="EM136" s="77"/>
      <c r="EN136" s="77"/>
      <c r="EO136" s="77"/>
      <c r="EP136" s="77"/>
      <c r="EQ136" s="77"/>
      <c r="ER136" s="77"/>
      <c r="ES136" s="77"/>
      <c r="ET136" s="77"/>
      <c r="EU136" s="77"/>
      <c r="EV136" s="77"/>
      <c r="EW136" s="24"/>
      <c r="EX136" s="27"/>
      <c r="EY136" s="77"/>
      <c r="EZ136" s="77"/>
      <c r="FA136" s="77"/>
      <c r="FB136" s="77"/>
      <c r="FC136" s="77"/>
      <c r="FD136" s="77"/>
      <c r="FE136" s="77"/>
      <c r="FF136" s="77"/>
      <c r="FG136" s="77"/>
      <c r="FH136" s="77"/>
      <c r="FI136" s="77"/>
      <c r="FJ136" s="77"/>
      <c r="FK136" s="77"/>
      <c r="FL136" s="77"/>
      <c r="FM136" s="77"/>
      <c r="FN136" s="77"/>
      <c r="FO136" s="77"/>
      <c r="FP136" s="77"/>
      <c r="FQ136" s="77"/>
      <c r="FR136" s="24"/>
      <c r="FS136" s="24"/>
      <c r="FT136" s="24"/>
      <c r="FU136" s="77"/>
      <c r="FV136" s="77"/>
      <c r="FW136" s="77"/>
      <c r="FX136" s="77"/>
      <c r="FY136" s="77"/>
      <c r="FZ136" s="77"/>
      <c r="GA136" s="77"/>
      <c r="GB136" s="77"/>
      <c r="GC136" s="77"/>
      <c r="GD136" s="77"/>
      <c r="GE136" s="77"/>
      <c r="GF136" s="77"/>
      <c r="GG136" s="77"/>
      <c r="GH136" s="77"/>
      <c r="GI136" s="77"/>
      <c r="GJ136" s="77"/>
      <c r="GK136" s="77"/>
      <c r="GL136" s="77"/>
      <c r="GM136" s="77"/>
      <c r="GN136" s="24"/>
      <c r="GO136" s="141"/>
      <c r="GP136" s="10">
        <f t="shared" si="384"/>
        <v>0</v>
      </c>
      <c r="GQ136" s="10">
        <f t="shared" si="385"/>
        <v>0</v>
      </c>
      <c r="GR136" s="10">
        <f t="shared" si="386"/>
        <v>0</v>
      </c>
      <c r="GS136" s="10">
        <f t="shared" si="387"/>
        <v>0</v>
      </c>
      <c r="GT136" s="10">
        <f t="shared" si="388"/>
        <v>0</v>
      </c>
      <c r="GU136" s="10">
        <f t="shared" si="389"/>
        <v>0</v>
      </c>
      <c r="GV136" s="10">
        <f t="shared" si="390"/>
        <v>0</v>
      </c>
      <c r="GW136" s="10">
        <f t="shared" si="391"/>
        <v>0</v>
      </c>
      <c r="GX136" s="10">
        <f t="shared" si="392"/>
        <v>0</v>
      </c>
      <c r="GY136" s="10">
        <f t="shared" si="393"/>
        <v>0</v>
      </c>
      <c r="GZ136" s="10">
        <f t="shared" si="394"/>
        <v>0</v>
      </c>
      <c r="HA136" s="10">
        <f t="shared" si="395"/>
        <v>0</v>
      </c>
      <c r="HB136" s="10">
        <f t="shared" si="396"/>
        <v>0</v>
      </c>
      <c r="HC136" s="10">
        <f t="shared" si="397"/>
        <v>0</v>
      </c>
      <c r="HD136" s="10">
        <f t="shared" si="398"/>
        <v>0</v>
      </c>
      <c r="HE136" s="10">
        <f t="shared" si="399"/>
        <v>0</v>
      </c>
      <c r="HF136" s="10">
        <f t="shared" si="400"/>
        <v>0</v>
      </c>
      <c r="HG136" s="10">
        <f t="shared" si="401"/>
        <v>0</v>
      </c>
      <c r="HH136" s="10">
        <f t="shared" si="402"/>
        <v>0</v>
      </c>
      <c r="HI136" s="19">
        <f t="shared" si="403"/>
        <v>0</v>
      </c>
      <c r="HJ136" s="115"/>
      <c r="HK136" s="115"/>
      <c r="HL136" s="115"/>
      <c r="HM136" s="115"/>
      <c r="HN136" s="115"/>
      <c r="HO136" s="115"/>
      <c r="HP136" s="115"/>
      <c r="HQ136" s="115"/>
      <c r="HR136" s="115"/>
      <c r="HS136" s="115"/>
      <c r="HT136" s="115"/>
      <c r="HU136" s="115"/>
      <c r="HV136" s="115"/>
      <c r="HW136" s="115"/>
      <c r="HX136" s="115"/>
      <c r="HY136" s="115"/>
      <c r="HZ136" s="115"/>
      <c r="IA136" s="115"/>
      <c r="IB136" s="115"/>
      <c r="IC136" s="22">
        <f t="shared" si="324"/>
        <v>0</v>
      </c>
      <c r="ID136" s="22"/>
      <c r="IE136" s="24">
        <f t="shared" si="404"/>
        <v>0</v>
      </c>
      <c r="IF136" s="24">
        <f t="shared" si="405"/>
        <v>0</v>
      </c>
    </row>
    <row r="137" spans="1:240" x14ac:dyDescent="0.25">
      <c r="A137" s="163">
        <v>135</v>
      </c>
      <c r="B137" s="49"/>
      <c r="C137" s="49" t="s">
        <v>185</v>
      </c>
      <c r="D137" s="49" t="s">
        <v>185</v>
      </c>
      <c r="E137" s="82">
        <v>259</v>
      </c>
      <c r="F137" s="53" t="s">
        <v>45</v>
      </c>
      <c r="G137" s="17">
        <v>2067</v>
      </c>
      <c r="H137" s="12">
        <v>2197</v>
      </c>
      <c r="I137" s="12">
        <v>2040</v>
      </c>
      <c r="J137" s="12">
        <v>2094</v>
      </c>
      <c r="K137" s="12">
        <v>2417</v>
      </c>
      <c r="L137" s="12">
        <v>2647</v>
      </c>
      <c r="M137" s="12">
        <v>2975</v>
      </c>
      <c r="N137" s="12">
        <v>3503</v>
      </c>
      <c r="O137" s="12">
        <v>3834</v>
      </c>
      <c r="P137" s="11">
        <v>3797</v>
      </c>
      <c r="Q137" s="11">
        <v>3750</v>
      </c>
      <c r="R137" s="12">
        <v>3827</v>
      </c>
      <c r="S137" s="11">
        <v>4141</v>
      </c>
      <c r="T137" s="11">
        <v>4560</v>
      </c>
      <c r="U137" s="11">
        <v>4673</v>
      </c>
      <c r="V137" s="98">
        <v>4673</v>
      </c>
      <c r="W137" s="98">
        <v>4959</v>
      </c>
      <c r="X137" s="98">
        <v>5268</v>
      </c>
      <c r="Y137" s="98">
        <v>5287</v>
      </c>
      <c r="Z137" s="97">
        <v>5248</v>
      </c>
      <c r="AA137" s="65"/>
      <c r="AB137" s="72">
        <f t="shared" si="325"/>
        <v>130</v>
      </c>
      <c r="AC137" s="11">
        <f t="shared" si="326"/>
        <v>-157</v>
      </c>
      <c r="AD137" s="11">
        <f t="shared" si="327"/>
        <v>54</v>
      </c>
      <c r="AE137" s="11">
        <f t="shared" si="328"/>
        <v>323</v>
      </c>
      <c r="AF137" s="11">
        <f t="shared" si="329"/>
        <v>230</v>
      </c>
      <c r="AG137" s="11">
        <f t="shared" si="330"/>
        <v>328</v>
      </c>
      <c r="AH137" s="11">
        <f t="shared" si="331"/>
        <v>528</v>
      </c>
      <c r="AI137" s="11">
        <f t="shared" si="332"/>
        <v>331</v>
      </c>
      <c r="AJ137" s="11">
        <f t="shared" si="333"/>
        <v>-37</v>
      </c>
      <c r="AK137" s="11">
        <f t="shared" si="334"/>
        <v>-47</v>
      </c>
      <c r="AL137" s="11">
        <f t="shared" si="335"/>
        <v>77</v>
      </c>
      <c r="AM137" s="11">
        <f t="shared" si="336"/>
        <v>314</v>
      </c>
      <c r="AN137" s="11">
        <f t="shared" si="337"/>
        <v>419</v>
      </c>
      <c r="AO137" s="11">
        <f t="shared" si="338"/>
        <v>113</v>
      </c>
      <c r="AP137" s="11">
        <f t="shared" si="339"/>
        <v>0</v>
      </c>
      <c r="AQ137" s="11">
        <f t="shared" si="340"/>
        <v>286</v>
      </c>
      <c r="AR137" s="11">
        <f t="shared" si="341"/>
        <v>309</v>
      </c>
      <c r="AS137" s="11">
        <f t="shared" si="342"/>
        <v>19</v>
      </c>
      <c r="AT137" s="11">
        <f t="shared" si="343"/>
        <v>-39</v>
      </c>
      <c r="AU137" s="78">
        <f t="shared" si="344"/>
        <v>3181</v>
      </c>
      <c r="AV137" s="65"/>
      <c r="AW137" s="17">
        <v>131</v>
      </c>
      <c r="AX137" s="12">
        <v>345</v>
      </c>
      <c r="AY137" s="12">
        <v>474</v>
      </c>
      <c r="AZ137" s="12">
        <v>404</v>
      </c>
      <c r="BA137" s="12">
        <v>270</v>
      </c>
      <c r="BB137" s="12">
        <v>298</v>
      </c>
      <c r="BC137" s="12">
        <v>306</v>
      </c>
      <c r="BD137" s="12">
        <v>348</v>
      </c>
      <c r="BE137" s="12">
        <v>666</v>
      </c>
      <c r="BF137" s="11">
        <v>559</v>
      </c>
      <c r="BG137" s="11">
        <v>628</v>
      </c>
      <c r="BH137" s="11">
        <v>605</v>
      </c>
      <c r="BI137" s="11">
        <v>440</v>
      </c>
      <c r="BJ137" s="11">
        <v>449</v>
      </c>
      <c r="BK137" s="11">
        <v>341</v>
      </c>
      <c r="BL137" s="11">
        <v>172</v>
      </c>
      <c r="BM137" s="11">
        <v>310</v>
      </c>
      <c r="BN137" s="11">
        <v>416</v>
      </c>
      <c r="BO137" s="11">
        <v>489</v>
      </c>
      <c r="BP137" s="27">
        <f t="shared" si="345"/>
        <v>7651</v>
      </c>
      <c r="BQ137" s="27"/>
      <c r="BR137" s="5">
        <f t="shared" si="346"/>
        <v>261</v>
      </c>
      <c r="BS137" s="5">
        <f t="shared" si="347"/>
        <v>188</v>
      </c>
      <c r="BT137" s="5">
        <f t="shared" si="348"/>
        <v>528</v>
      </c>
      <c r="BU137" s="5">
        <f t="shared" si="349"/>
        <v>727</v>
      </c>
      <c r="BV137" s="5">
        <f t="shared" si="350"/>
        <v>500</v>
      </c>
      <c r="BW137" s="5">
        <f t="shared" si="351"/>
        <v>626</v>
      </c>
      <c r="BX137" s="5">
        <f t="shared" si="352"/>
        <v>834</v>
      </c>
      <c r="BY137" s="5">
        <f t="shared" si="353"/>
        <v>679</v>
      </c>
      <c r="BZ137" s="5">
        <f t="shared" si="354"/>
        <v>629</v>
      </c>
      <c r="CA137" s="5">
        <f t="shared" si="355"/>
        <v>512</v>
      </c>
      <c r="CB137" s="5">
        <f t="shared" si="356"/>
        <v>705</v>
      </c>
      <c r="CC137" s="5">
        <f t="shared" si="357"/>
        <v>919</v>
      </c>
      <c r="CD137" s="5">
        <f t="shared" si="358"/>
        <v>859</v>
      </c>
      <c r="CE137" s="5">
        <f t="shared" si="359"/>
        <v>562</v>
      </c>
      <c r="CF137" s="5">
        <f t="shared" si="360"/>
        <v>341</v>
      </c>
      <c r="CG137" s="5">
        <f t="shared" si="361"/>
        <v>458</v>
      </c>
      <c r="CH137" s="5">
        <f t="shared" si="362"/>
        <v>619</v>
      </c>
      <c r="CI137" s="5">
        <f t="shared" si="363"/>
        <v>435</v>
      </c>
      <c r="CJ137" s="5">
        <f t="shared" si="364"/>
        <v>450</v>
      </c>
      <c r="CK137" s="19">
        <f t="shared" si="365"/>
        <v>10832</v>
      </c>
      <c r="CL137" s="19"/>
      <c r="CM137" s="5"/>
      <c r="CN137" s="5">
        <f t="shared" si="366"/>
        <v>-73</v>
      </c>
      <c r="CO137" s="5">
        <f t="shared" si="367"/>
        <v>340</v>
      </c>
      <c r="CP137" s="5">
        <f t="shared" si="368"/>
        <v>199</v>
      </c>
      <c r="CQ137" s="5">
        <f t="shared" si="369"/>
        <v>-227</v>
      </c>
      <c r="CR137" s="5">
        <f t="shared" si="370"/>
        <v>126</v>
      </c>
      <c r="CS137" s="5">
        <f t="shared" si="371"/>
        <v>208</v>
      </c>
      <c r="CT137" s="5">
        <f t="shared" si="372"/>
        <v>-155</v>
      </c>
      <c r="CU137" s="5">
        <f t="shared" si="373"/>
        <v>-50</v>
      </c>
      <c r="CV137" s="5">
        <f t="shared" si="374"/>
        <v>-117</v>
      </c>
      <c r="CW137" s="5">
        <f t="shared" si="375"/>
        <v>193</v>
      </c>
      <c r="CX137" s="5">
        <f t="shared" si="376"/>
        <v>214</v>
      </c>
      <c r="CY137" s="5">
        <f t="shared" si="377"/>
        <v>-60</v>
      </c>
      <c r="CZ137" s="5">
        <f t="shared" si="378"/>
        <v>-297</v>
      </c>
      <c r="DA137" s="5">
        <f t="shared" si="379"/>
        <v>-221</v>
      </c>
      <c r="DB137" s="5">
        <f t="shared" si="380"/>
        <v>117</v>
      </c>
      <c r="DC137" s="5">
        <f t="shared" si="381"/>
        <v>161</v>
      </c>
      <c r="DD137" s="5">
        <f t="shared" si="382"/>
        <v>-184</v>
      </c>
      <c r="DE137" s="5">
        <f t="shared" si="383"/>
        <v>15</v>
      </c>
      <c r="DF137" s="19"/>
      <c r="DG137" s="19"/>
      <c r="DH137" s="19"/>
      <c r="DI137" s="77"/>
      <c r="DJ137" s="121">
        <v>-0.27969348659003829</v>
      </c>
      <c r="DK137" s="121">
        <v>1.8085106382978724</v>
      </c>
      <c r="DL137" s="121">
        <v>0.37689393939393939</v>
      </c>
      <c r="DM137" s="121">
        <v>-0.31224209078404402</v>
      </c>
      <c r="DN137" s="121">
        <v>0.252</v>
      </c>
      <c r="DO137" s="121">
        <v>0.33226837060702874</v>
      </c>
      <c r="DP137" s="121">
        <v>-0.18585131894484413</v>
      </c>
      <c r="DQ137" s="121">
        <v>-7.3637702503681887E-2</v>
      </c>
      <c r="DR137" s="121">
        <v>-0.18600953895071543</v>
      </c>
      <c r="DS137" s="121">
        <v>0.376953125</v>
      </c>
      <c r="DT137" s="121">
        <v>0.30354609929078014</v>
      </c>
      <c r="DU137" s="121">
        <v>-6.5288356909684445E-2</v>
      </c>
      <c r="DV137" s="121">
        <v>-0.34575087310826541</v>
      </c>
      <c r="DW137" s="121">
        <v>-0.39323843416370108</v>
      </c>
      <c r="DX137" s="121">
        <v>0.34310850439882695</v>
      </c>
      <c r="DY137" s="121">
        <v>0.35152838427947597</v>
      </c>
      <c r="DZ137" s="121">
        <v>-0.2972536348949919</v>
      </c>
      <c r="EA137" s="121"/>
      <c r="EB137" s="24"/>
      <c r="EC137" s="65"/>
      <c r="ED137" s="77"/>
      <c r="EE137" s="77"/>
      <c r="EF137" s="77"/>
      <c r="EG137" s="77"/>
      <c r="EH137" s="77"/>
      <c r="EI137" s="77"/>
      <c r="EJ137" s="77"/>
      <c r="EK137" s="77"/>
      <c r="EL137" s="77"/>
      <c r="EM137" s="77"/>
      <c r="EN137" s="77"/>
      <c r="EO137" s="77"/>
      <c r="EP137" s="77"/>
      <c r="EQ137" s="77"/>
      <c r="ER137" s="77"/>
      <c r="ES137" s="77"/>
      <c r="ET137" s="77"/>
      <c r="EU137" s="77"/>
      <c r="EV137" s="77"/>
      <c r="EW137" s="24"/>
      <c r="EX137" s="27"/>
      <c r="EY137" s="77"/>
      <c r="EZ137" s="77"/>
      <c r="FA137" s="77"/>
      <c r="FB137" s="77"/>
      <c r="FC137" s="77"/>
      <c r="FD137" s="77"/>
      <c r="FE137" s="77"/>
      <c r="FF137" s="77"/>
      <c r="FG137" s="77"/>
      <c r="FH137" s="77"/>
      <c r="FI137" s="77"/>
      <c r="FJ137" s="77"/>
      <c r="FK137" s="77"/>
      <c r="FL137" s="77"/>
      <c r="FM137" s="77"/>
      <c r="FN137" s="77"/>
      <c r="FO137" s="77"/>
      <c r="FP137" s="77"/>
      <c r="FQ137" s="77"/>
      <c r="FR137" s="24"/>
      <c r="FS137" s="24"/>
      <c r="FT137" s="24"/>
      <c r="FU137" s="77"/>
      <c r="FV137" s="77"/>
      <c r="FW137" s="77"/>
      <c r="FX137" s="77"/>
      <c r="FY137" s="77"/>
      <c r="FZ137" s="77"/>
      <c r="GA137" s="77"/>
      <c r="GB137" s="77"/>
      <c r="GC137" s="77"/>
      <c r="GD137" s="77"/>
      <c r="GE137" s="77"/>
      <c r="GF137" s="77"/>
      <c r="GG137" s="77"/>
      <c r="GH137" s="77"/>
      <c r="GI137" s="77"/>
      <c r="GJ137" s="77"/>
      <c r="GK137" s="77"/>
      <c r="GL137" s="77"/>
      <c r="GM137" s="77"/>
      <c r="GN137" s="24"/>
      <c r="GO137" s="24">
        <v>0.83868000000000009</v>
      </c>
      <c r="GP137" s="10">
        <f t="shared" si="384"/>
        <v>218.89548000000002</v>
      </c>
      <c r="GQ137" s="10">
        <f t="shared" si="385"/>
        <v>157.67184000000003</v>
      </c>
      <c r="GR137" s="10">
        <f t="shared" si="386"/>
        <v>442.82304000000005</v>
      </c>
      <c r="GS137" s="10">
        <f t="shared" si="387"/>
        <v>609.72036000000003</v>
      </c>
      <c r="GT137" s="10">
        <f t="shared" si="388"/>
        <v>419.34000000000003</v>
      </c>
      <c r="GU137" s="10">
        <f t="shared" si="389"/>
        <v>525.01368000000002</v>
      </c>
      <c r="GV137" s="10">
        <f t="shared" si="390"/>
        <v>699.4591200000001</v>
      </c>
      <c r="GW137" s="10">
        <f t="shared" si="391"/>
        <v>569.46372000000008</v>
      </c>
      <c r="GX137" s="10">
        <f t="shared" si="392"/>
        <v>527.52972000000011</v>
      </c>
      <c r="GY137" s="10">
        <f t="shared" si="393"/>
        <v>429.40416000000005</v>
      </c>
      <c r="GZ137" s="10">
        <f t="shared" si="394"/>
        <v>591.26940000000002</v>
      </c>
      <c r="HA137" s="10">
        <f t="shared" si="395"/>
        <v>770.74692000000005</v>
      </c>
      <c r="HB137" s="10">
        <f t="shared" si="396"/>
        <v>720.42612000000008</v>
      </c>
      <c r="HC137" s="10">
        <f t="shared" si="397"/>
        <v>471.33816000000007</v>
      </c>
      <c r="HD137" s="10">
        <f t="shared" si="398"/>
        <v>285.98988000000003</v>
      </c>
      <c r="HE137" s="10">
        <f t="shared" si="399"/>
        <v>384.11544000000004</v>
      </c>
      <c r="HF137" s="10">
        <f t="shared" si="400"/>
        <v>519.14292</v>
      </c>
      <c r="HG137" s="10">
        <f t="shared" si="401"/>
        <v>364.82580000000002</v>
      </c>
      <c r="HH137" s="10">
        <f t="shared" si="402"/>
        <v>377.40600000000006</v>
      </c>
      <c r="HI137" s="19">
        <f t="shared" si="403"/>
        <v>9084.5817600000009</v>
      </c>
      <c r="HJ137" s="115"/>
      <c r="HK137" s="115"/>
      <c r="HL137" s="115"/>
      <c r="HM137" s="115"/>
      <c r="HN137" s="115"/>
      <c r="HO137" s="115"/>
      <c r="HP137" s="115"/>
      <c r="HQ137" s="115"/>
      <c r="HR137" s="115"/>
      <c r="HS137" s="115"/>
      <c r="HT137" s="115"/>
      <c r="HU137" s="115"/>
      <c r="HV137" s="115"/>
      <c r="HW137" s="115"/>
      <c r="HX137" s="115"/>
      <c r="HY137" s="115"/>
      <c r="HZ137" s="115"/>
      <c r="IA137" s="115"/>
      <c r="IB137" s="115"/>
      <c r="IC137" s="22">
        <f t="shared" si="324"/>
        <v>0.83868000000000009</v>
      </c>
      <c r="ID137" s="22"/>
      <c r="IE137" s="24">
        <f t="shared" si="404"/>
        <v>3.3175428772853899E-5</v>
      </c>
      <c r="IF137" s="24">
        <f t="shared" si="405"/>
        <v>7.985694321501187E-4</v>
      </c>
    </row>
    <row r="138" spans="1:240" x14ac:dyDescent="0.25">
      <c r="A138" s="163">
        <v>136</v>
      </c>
      <c r="B138" s="49"/>
      <c r="C138" s="49" t="s">
        <v>185</v>
      </c>
      <c r="D138" s="49" t="s">
        <v>185</v>
      </c>
      <c r="E138" s="82">
        <v>283</v>
      </c>
      <c r="F138" s="52" t="s">
        <v>116</v>
      </c>
      <c r="G138" s="17">
        <v>21</v>
      </c>
      <c r="H138" s="12">
        <v>24</v>
      </c>
      <c r="I138" s="12">
        <v>36</v>
      </c>
      <c r="J138" s="12">
        <v>51</v>
      </c>
      <c r="K138" s="12">
        <v>85</v>
      </c>
      <c r="L138" s="12">
        <v>115</v>
      </c>
      <c r="M138" s="12">
        <v>130</v>
      </c>
      <c r="N138" s="12">
        <v>159</v>
      </c>
      <c r="O138" s="12">
        <v>216</v>
      </c>
      <c r="P138" s="11">
        <v>267</v>
      </c>
      <c r="Q138" s="11">
        <v>285</v>
      </c>
      <c r="R138" s="12">
        <v>338</v>
      </c>
      <c r="S138" s="11">
        <v>410</v>
      </c>
      <c r="T138" s="12">
        <v>475</v>
      </c>
      <c r="U138" s="12">
        <v>515</v>
      </c>
      <c r="V138" s="97">
        <v>491</v>
      </c>
      <c r="W138" s="97">
        <v>534</v>
      </c>
      <c r="X138" s="97">
        <v>606</v>
      </c>
      <c r="Y138" s="97">
        <v>1016</v>
      </c>
      <c r="Z138" s="97">
        <v>1301</v>
      </c>
      <c r="AA138" s="65"/>
      <c r="AB138" s="72">
        <f t="shared" si="325"/>
        <v>3</v>
      </c>
      <c r="AC138" s="11">
        <f t="shared" si="326"/>
        <v>12</v>
      </c>
      <c r="AD138" s="11">
        <f t="shared" si="327"/>
        <v>15</v>
      </c>
      <c r="AE138" s="11">
        <f t="shared" si="328"/>
        <v>34</v>
      </c>
      <c r="AF138" s="11">
        <f t="shared" si="329"/>
        <v>30</v>
      </c>
      <c r="AG138" s="11">
        <f t="shared" si="330"/>
        <v>15</v>
      </c>
      <c r="AH138" s="11">
        <f t="shared" si="331"/>
        <v>29</v>
      </c>
      <c r="AI138" s="11">
        <f t="shared" si="332"/>
        <v>57</v>
      </c>
      <c r="AJ138" s="11">
        <f t="shared" si="333"/>
        <v>51</v>
      </c>
      <c r="AK138" s="11">
        <f t="shared" si="334"/>
        <v>18</v>
      </c>
      <c r="AL138" s="11">
        <f t="shared" si="335"/>
        <v>53</v>
      </c>
      <c r="AM138" s="11">
        <f t="shared" si="336"/>
        <v>72</v>
      </c>
      <c r="AN138" s="11">
        <f t="shared" si="337"/>
        <v>65</v>
      </c>
      <c r="AO138" s="11">
        <f t="shared" si="338"/>
        <v>40</v>
      </c>
      <c r="AP138" s="11">
        <f t="shared" si="339"/>
        <v>-24</v>
      </c>
      <c r="AQ138" s="11">
        <f t="shared" si="340"/>
        <v>43</v>
      </c>
      <c r="AR138" s="11">
        <f t="shared" si="341"/>
        <v>72</v>
      </c>
      <c r="AS138" s="11">
        <f t="shared" si="342"/>
        <v>410</v>
      </c>
      <c r="AT138" s="11">
        <f t="shared" si="343"/>
        <v>285</v>
      </c>
      <c r="AU138" s="78">
        <f t="shared" si="344"/>
        <v>1280</v>
      </c>
      <c r="AV138" s="65"/>
      <c r="AW138" s="17">
        <v>0</v>
      </c>
      <c r="AX138" s="12">
        <v>0</v>
      </c>
      <c r="AY138" s="12">
        <v>0</v>
      </c>
      <c r="AZ138" s="12">
        <v>0</v>
      </c>
      <c r="BA138" s="12">
        <v>0</v>
      </c>
      <c r="BB138" s="12">
        <v>0</v>
      </c>
      <c r="BC138" s="12">
        <v>2</v>
      </c>
      <c r="BD138" s="12">
        <v>3</v>
      </c>
      <c r="BE138" s="12">
        <v>4</v>
      </c>
      <c r="BF138" s="11">
        <v>15</v>
      </c>
      <c r="BG138" s="12">
        <v>2</v>
      </c>
      <c r="BH138" s="12">
        <v>33</v>
      </c>
      <c r="BI138" s="12">
        <v>46</v>
      </c>
      <c r="BJ138" s="12">
        <v>42</v>
      </c>
      <c r="BK138" s="12">
        <v>40</v>
      </c>
      <c r="BL138" s="12">
        <v>24</v>
      </c>
      <c r="BM138" s="11">
        <v>37</v>
      </c>
      <c r="BN138" s="11">
        <v>71</v>
      </c>
      <c r="BO138" s="8">
        <v>54</v>
      </c>
      <c r="BP138" s="27">
        <f t="shared" si="345"/>
        <v>373</v>
      </c>
      <c r="BQ138" s="27"/>
      <c r="BR138" s="5">
        <f t="shared" si="346"/>
        <v>3</v>
      </c>
      <c r="BS138" s="5">
        <f t="shared" si="347"/>
        <v>12</v>
      </c>
      <c r="BT138" s="5">
        <f t="shared" si="348"/>
        <v>15</v>
      </c>
      <c r="BU138" s="5">
        <f t="shared" si="349"/>
        <v>34</v>
      </c>
      <c r="BV138" s="5">
        <f t="shared" si="350"/>
        <v>30</v>
      </c>
      <c r="BW138" s="5">
        <f t="shared" si="351"/>
        <v>15</v>
      </c>
      <c r="BX138" s="5">
        <f t="shared" si="352"/>
        <v>31</v>
      </c>
      <c r="BY138" s="5">
        <f t="shared" si="353"/>
        <v>60</v>
      </c>
      <c r="BZ138" s="5">
        <f t="shared" si="354"/>
        <v>55</v>
      </c>
      <c r="CA138" s="5">
        <f t="shared" si="355"/>
        <v>33</v>
      </c>
      <c r="CB138" s="5">
        <f t="shared" si="356"/>
        <v>55</v>
      </c>
      <c r="CC138" s="5">
        <f t="shared" si="357"/>
        <v>105</v>
      </c>
      <c r="CD138" s="5">
        <f t="shared" si="358"/>
        <v>111</v>
      </c>
      <c r="CE138" s="5">
        <f t="shared" si="359"/>
        <v>82</v>
      </c>
      <c r="CF138" s="5">
        <f t="shared" si="360"/>
        <v>16</v>
      </c>
      <c r="CG138" s="5">
        <f t="shared" si="361"/>
        <v>67</v>
      </c>
      <c r="CH138" s="5">
        <f t="shared" si="362"/>
        <v>109</v>
      </c>
      <c r="CI138" s="5">
        <f t="shared" si="363"/>
        <v>481</v>
      </c>
      <c r="CJ138" s="5">
        <f t="shared" si="364"/>
        <v>339</v>
      </c>
      <c r="CK138" s="19">
        <f t="shared" si="365"/>
        <v>1653</v>
      </c>
      <c r="CL138" s="19"/>
      <c r="CM138" s="5"/>
      <c r="CN138" s="5">
        <f t="shared" si="366"/>
        <v>9</v>
      </c>
      <c r="CO138" s="5">
        <f t="shared" si="367"/>
        <v>3</v>
      </c>
      <c r="CP138" s="5">
        <f t="shared" si="368"/>
        <v>19</v>
      </c>
      <c r="CQ138" s="5">
        <f t="shared" si="369"/>
        <v>-4</v>
      </c>
      <c r="CR138" s="5">
        <f t="shared" si="370"/>
        <v>-15</v>
      </c>
      <c r="CS138" s="5">
        <f t="shared" si="371"/>
        <v>16</v>
      </c>
      <c r="CT138" s="5">
        <f t="shared" si="372"/>
        <v>29</v>
      </c>
      <c r="CU138" s="5">
        <f t="shared" si="373"/>
        <v>-5</v>
      </c>
      <c r="CV138" s="5">
        <f t="shared" si="374"/>
        <v>-22</v>
      </c>
      <c r="CW138" s="5">
        <f t="shared" si="375"/>
        <v>22</v>
      </c>
      <c r="CX138" s="5">
        <f t="shared" si="376"/>
        <v>50</v>
      </c>
      <c r="CY138" s="5">
        <f t="shared" si="377"/>
        <v>6</v>
      </c>
      <c r="CZ138" s="5">
        <f t="shared" si="378"/>
        <v>-29</v>
      </c>
      <c r="DA138" s="5">
        <f t="shared" si="379"/>
        <v>-66</v>
      </c>
      <c r="DB138" s="5">
        <f t="shared" si="380"/>
        <v>51</v>
      </c>
      <c r="DC138" s="5">
        <f t="shared" si="381"/>
        <v>42</v>
      </c>
      <c r="DD138" s="5">
        <f t="shared" si="382"/>
        <v>372</v>
      </c>
      <c r="DE138" s="5">
        <f t="shared" si="383"/>
        <v>-142</v>
      </c>
      <c r="DF138" s="19"/>
      <c r="DG138" s="19"/>
      <c r="DH138" s="19"/>
      <c r="DI138" s="77"/>
      <c r="DJ138" s="121">
        <v>3</v>
      </c>
      <c r="DK138" s="121">
        <v>0.25</v>
      </c>
      <c r="DL138" s="121">
        <v>1.2666666666666666</v>
      </c>
      <c r="DM138" s="121">
        <v>-0.11764705882352941</v>
      </c>
      <c r="DN138" s="121">
        <v>-0.5</v>
      </c>
      <c r="DO138" s="121">
        <v>1.0666666666666667</v>
      </c>
      <c r="DP138" s="121">
        <v>0.93548387096774188</v>
      </c>
      <c r="DQ138" s="121">
        <v>-8.3333333333333329E-2</v>
      </c>
      <c r="DR138" s="121">
        <v>-0.4</v>
      </c>
      <c r="DS138" s="121">
        <v>0.66666666666666663</v>
      </c>
      <c r="DT138" s="121">
        <v>0.90909090909090906</v>
      </c>
      <c r="DU138" s="121">
        <v>5.7142857142857141E-2</v>
      </c>
      <c r="DV138" s="121">
        <v>-0.26126126126126126</v>
      </c>
      <c r="DW138" s="121">
        <v>-0.80487804878048785</v>
      </c>
      <c r="DX138" s="121">
        <v>3.1875</v>
      </c>
      <c r="DY138" s="121">
        <v>0.62686567164179108</v>
      </c>
      <c r="DZ138" s="121">
        <v>3.4128440366972477</v>
      </c>
      <c r="EA138" s="121"/>
      <c r="EB138" s="24"/>
      <c r="EC138" s="65"/>
      <c r="ED138" s="77"/>
      <c r="EE138" s="77"/>
      <c r="EF138" s="77"/>
      <c r="EG138" s="77"/>
      <c r="EH138" s="77"/>
      <c r="EI138" s="77"/>
      <c r="EJ138" s="77"/>
      <c r="EK138" s="77"/>
      <c r="EL138" s="77"/>
      <c r="EM138" s="77"/>
      <c r="EN138" s="77"/>
      <c r="EO138" s="77"/>
      <c r="EP138" s="77"/>
      <c r="EQ138" s="77"/>
      <c r="ER138" s="77"/>
      <c r="ES138" s="77"/>
      <c r="ET138" s="77"/>
      <c r="EU138" s="77"/>
      <c r="EV138" s="77"/>
      <c r="EW138" s="24"/>
      <c r="EX138" s="27"/>
      <c r="EY138" s="77"/>
      <c r="EZ138" s="77"/>
      <c r="FA138" s="77"/>
      <c r="FB138" s="77"/>
      <c r="FC138" s="77"/>
      <c r="FD138" s="77"/>
      <c r="FE138" s="77"/>
      <c r="FF138" s="77"/>
      <c r="FG138" s="77"/>
      <c r="FH138" s="77"/>
      <c r="FI138" s="77"/>
      <c r="FJ138" s="77"/>
      <c r="FK138" s="77"/>
      <c r="FL138" s="77"/>
      <c r="FM138" s="77"/>
      <c r="FN138" s="77"/>
      <c r="FO138" s="77"/>
      <c r="FP138" s="77"/>
      <c r="FQ138" s="77"/>
      <c r="FR138" s="24"/>
      <c r="FS138" s="24"/>
      <c r="FT138" s="24"/>
      <c r="FU138" s="77"/>
      <c r="FV138" s="77"/>
      <c r="FW138" s="77"/>
      <c r="FX138" s="77"/>
      <c r="FY138" s="77"/>
      <c r="FZ138" s="77"/>
      <c r="GA138" s="77"/>
      <c r="GB138" s="77"/>
      <c r="GC138" s="77"/>
      <c r="GD138" s="77"/>
      <c r="GE138" s="77"/>
      <c r="GF138" s="77"/>
      <c r="GG138" s="77"/>
      <c r="GH138" s="77"/>
      <c r="GI138" s="77"/>
      <c r="GJ138" s="77"/>
      <c r="GK138" s="77"/>
      <c r="GL138" s="77"/>
      <c r="GM138" s="77"/>
      <c r="GN138" s="24"/>
      <c r="GO138" s="24">
        <v>0.84824999999999995</v>
      </c>
      <c r="GP138" s="10">
        <f t="shared" si="384"/>
        <v>2.5447499999999996</v>
      </c>
      <c r="GQ138" s="10">
        <f t="shared" si="385"/>
        <v>10.178999999999998</v>
      </c>
      <c r="GR138" s="10">
        <f t="shared" si="386"/>
        <v>12.723749999999999</v>
      </c>
      <c r="GS138" s="10">
        <f t="shared" si="387"/>
        <v>28.840499999999999</v>
      </c>
      <c r="GT138" s="10">
        <f t="shared" si="388"/>
        <v>25.447499999999998</v>
      </c>
      <c r="GU138" s="10">
        <f t="shared" si="389"/>
        <v>12.723749999999999</v>
      </c>
      <c r="GV138" s="10">
        <f t="shared" si="390"/>
        <v>26.295749999999998</v>
      </c>
      <c r="GW138" s="10">
        <f t="shared" si="391"/>
        <v>50.894999999999996</v>
      </c>
      <c r="GX138" s="10">
        <f t="shared" si="392"/>
        <v>46.653749999999995</v>
      </c>
      <c r="GY138" s="10">
        <f t="shared" si="393"/>
        <v>27.992249999999999</v>
      </c>
      <c r="GZ138" s="10">
        <f t="shared" si="394"/>
        <v>46.653749999999995</v>
      </c>
      <c r="HA138" s="10">
        <f t="shared" si="395"/>
        <v>89.066249999999997</v>
      </c>
      <c r="HB138" s="10">
        <f t="shared" si="396"/>
        <v>94.155749999999998</v>
      </c>
      <c r="HC138" s="10">
        <f t="shared" si="397"/>
        <v>69.5565</v>
      </c>
      <c r="HD138" s="10">
        <f t="shared" si="398"/>
        <v>13.571999999999999</v>
      </c>
      <c r="HE138" s="10">
        <f t="shared" si="399"/>
        <v>56.832749999999997</v>
      </c>
      <c r="HF138" s="10">
        <f t="shared" si="400"/>
        <v>92.459249999999997</v>
      </c>
      <c r="HG138" s="10">
        <f t="shared" si="401"/>
        <v>408.00824999999998</v>
      </c>
      <c r="HH138" s="10">
        <f t="shared" si="402"/>
        <v>287.55674999999997</v>
      </c>
      <c r="HI138" s="19">
        <f t="shared" si="403"/>
        <v>1402.15725</v>
      </c>
      <c r="HJ138" s="115"/>
      <c r="HK138" s="115"/>
      <c r="HL138" s="115"/>
      <c r="HM138" s="115"/>
      <c r="HN138" s="115"/>
      <c r="HO138" s="115"/>
      <c r="HP138" s="115"/>
      <c r="HQ138" s="115"/>
      <c r="HR138" s="115"/>
      <c r="HS138" s="115"/>
      <c r="HT138" s="115"/>
      <c r="HU138" s="115"/>
      <c r="HV138" s="115"/>
      <c r="HW138" s="115"/>
      <c r="HX138" s="115"/>
      <c r="HY138" s="115"/>
      <c r="HZ138" s="115"/>
      <c r="IA138" s="115"/>
      <c r="IB138" s="115"/>
      <c r="IC138" s="22">
        <f t="shared" si="324"/>
        <v>0.84824999999999995</v>
      </c>
      <c r="ID138" s="22"/>
      <c r="IE138" s="24">
        <f t="shared" si="404"/>
        <v>2.5277336549441062E-5</v>
      </c>
      <c r="IF138" s="24">
        <f t="shared" si="405"/>
        <v>1.2325497733400024E-4</v>
      </c>
    </row>
    <row r="139" spans="1:240" x14ac:dyDescent="0.25">
      <c r="A139" s="163">
        <v>137</v>
      </c>
      <c r="B139" s="43"/>
      <c r="C139" s="43" t="s">
        <v>281</v>
      </c>
      <c r="D139" s="43" t="s">
        <v>188</v>
      </c>
      <c r="E139" s="82">
        <v>418</v>
      </c>
      <c r="F139" s="50" t="s">
        <v>86</v>
      </c>
      <c r="G139" s="17">
        <v>31</v>
      </c>
      <c r="H139" s="12">
        <v>39</v>
      </c>
      <c r="I139" s="12">
        <v>47</v>
      </c>
      <c r="J139" s="12">
        <v>43</v>
      </c>
      <c r="K139" s="12">
        <v>46</v>
      </c>
      <c r="L139" s="12">
        <v>49</v>
      </c>
      <c r="M139" s="12">
        <v>52</v>
      </c>
      <c r="N139" s="12">
        <v>53</v>
      </c>
      <c r="O139" s="12">
        <v>44</v>
      </c>
      <c r="P139" s="11">
        <v>46</v>
      </c>
      <c r="Q139" s="11">
        <v>44</v>
      </c>
      <c r="R139" s="12">
        <v>45</v>
      </c>
      <c r="S139" s="11">
        <v>54</v>
      </c>
      <c r="T139" s="11">
        <v>59</v>
      </c>
      <c r="U139" s="11">
        <v>57</v>
      </c>
      <c r="V139" s="98">
        <v>51</v>
      </c>
      <c r="W139" s="98">
        <v>59</v>
      </c>
      <c r="X139" s="98">
        <v>60</v>
      </c>
      <c r="Y139" s="98">
        <v>64</v>
      </c>
      <c r="Z139" s="98">
        <v>75</v>
      </c>
      <c r="AA139" s="63"/>
      <c r="AB139" s="72">
        <f t="shared" si="325"/>
        <v>8</v>
      </c>
      <c r="AC139" s="11">
        <f t="shared" si="326"/>
        <v>8</v>
      </c>
      <c r="AD139" s="11">
        <f t="shared" si="327"/>
        <v>-4</v>
      </c>
      <c r="AE139" s="11">
        <f t="shared" si="328"/>
        <v>3</v>
      </c>
      <c r="AF139" s="11">
        <f t="shared" si="329"/>
        <v>3</v>
      </c>
      <c r="AG139" s="11">
        <f t="shared" si="330"/>
        <v>3</v>
      </c>
      <c r="AH139" s="11">
        <f t="shared" si="331"/>
        <v>1</v>
      </c>
      <c r="AI139" s="11">
        <f t="shared" si="332"/>
        <v>-9</v>
      </c>
      <c r="AJ139" s="11">
        <f t="shared" si="333"/>
        <v>2</v>
      </c>
      <c r="AK139" s="11">
        <f t="shared" si="334"/>
        <v>-2</v>
      </c>
      <c r="AL139" s="11">
        <f t="shared" si="335"/>
        <v>1</v>
      </c>
      <c r="AM139" s="11">
        <f t="shared" si="336"/>
        <v>9</v>
      </c>
      <c r="AN139" s="11">
        <f t="shared" si="337"/>
        <v>5</v>
      </c>
      <c r="AO139" s="11">
        <f t="shared" si="338"/>
        <v>-2</v>
      </c>
      <c r="AP139" s="11">
        <f t="shared" si="339"/>
        <v>-6</v>
      </c>
      <c r="AQ139" s="11">
        <f t="shared" si="340"/>
        <v>8</v>
      </c>
      <c r="AR139" s="11">
        <f t="shared" si="341"/>
        <v>1</v>
      </c>
      <c r="AS139" s="11">
        <f t="shared" si="342"/>
        <v>4</v>
      </c>
      <c r="AT139" s="11">
        <f t="shared" si="343"/>
        <v>11</v>
      </c>
      <c r="AU139" s="78">
        <f t="shared" si="344"/>
        <v>44</v>
      </c>
      <c r="AV139" s="65"/>
      <c r="AW139" s="17">
        <v>3</v>
      </c>
      <c r="AX139" s="12">
        <v>1</v>
      </c>
      <c r="AY139" s="12">
        <v>1</v>
      </c>
      <c r="AZ139" s="12">
        <v>0</v>
      </c>
      <c r="BA139" s="12">
        <v>3</v>
      </c>
      <c r="BB139" s="12">
        <v>2</v>
      </c>
      <c r="BC139" s="12">
        <v>2</v>
      </c>
      <c r="BD139" s="12">
        <v>2</v>
      </c>
      <c r="BE139" s="12">
        <v>3</v>
      </c>
      <c r="BF139" s="11">
        <v>3</v>
      </c>
      <c r="BG139" s="11">
        <v>8</v>
      </c>
      <c r="BH139" s="11">
        <v>0</v>
      </c>
      <c r="BI139" s="11">
        <v>1</v>
      </c>
      <c r="BJ139" s="11"/>
      <c r="BK139" s="11">
        <v>4</v>
      </c>
      <c r="BL139" s="11">
        <v>2</v>
      </c>
      <c r="BM139" s="11">
        <v>1</v>
      </c>
      <c r="BN139" s="11">
        <v>5</v>
      </c>
      <c r="BO139" s="8">
        <v>3</v>
      </c>
      <c r="BP139" s="27">
        <f t="shared" si="345"/>
        <v>44</v>
      </c>
      <c r="BQ139" s="19"/>
      <c r="BR139" s="5">
        <f t="shared" si="346"/>
        <v>11</v>
      </c>
      <c r="BS139" s="5">
        <f t="shared" si="347"/>
        <v>9</v>
      </c>
      <c r="BT139" s="5">
        <f t="shared" si="348"/>
        <v>-3</v>
      </c>
      <c r="BU139" s="5">
        <f t="shared" si="349"/>
        <v>3</v>
      </c>
      <c r="BV139" s="5">
        <f t="shared" si="350"/>
        <v>6</v>
      </c>
      <c r="BW139" s="5">
        <f t="shared" si="351"/>
        <v>5</v>
      </c>
      <c r="BX139" s="5">
        <f t="shared" si="352"/>
        <v>3</v>
      </c>
      <c r="BY139" s="5">
        <f t="shared" si="353"/>
        <v>-7</v>
      </c>
      <c r="BZ139" s="5">
        <f t="shared" si="354"/>
        <v>5</v>
      </c>
      <c r="CA139" s="5">
        <f t="shared" si="355"/>
        <v>1</v>
      </c>
      <c r="CB139" s="5">
        <f t="shared" si="356"/>
        <v>9</v>
      </c>
      <c r="CC139" s="5">
        <f t="shared" si="357"/>
        <v>9</v>
      </c>
      <c r="CD139" s="5">
        <f t="shared" si="358"/>
        <v>6</v>
      </c>
      <c r="CE139" s="5">
        <f t="shared" si="359"/>
        <v>-2</v>
      </c>
      <c r="CF139" s="5">
        <f t="shared" si="360"/>
        <v>-2</v>
      </c>
      <c r="CG139" s="5">
        <f t="shared" si="361"/>
        <v>10</v>
      </c>
      <c r="CH139" s="5">
        <f t="shared" si="362"/>
        <v>2</v>
      </c>
      <c r="CI139" s="5">
        <f t="shared" si="363"/>
        <v>9</v>
      </c>
      <c r="CJ139" s="5">
        <f t="shared" si="364"/>
        <v>14</v>
      </c>
      <c r="CK139" s="19">
        <f t="shared" si="365"/>
        <v>88</v>
      </c>
      <c r="CL139" s="19"/>
      <c r="CM139" s="5"/>
      <c r="CN139" s="5">
        <f t="shared" si="366"/>
        <v>-2</v>
      </c>
      <c r="CO139" s="5">
        <f t="shared" si="367"/>
        <v>-12</v>
      </c>
      <c r="CP139" s="5">
        <f t="shared" si="368"/>
        <v>6</v>
      </c>
      <c r="CQ139" s="5">
        <f t="shared" si="369"/>
        <v>3</v>
      </c>
      <c r="CR139" s="5">
        <f t="shared" si="370"/>
        <v>-1</v>
      </c>
      <c r="CS139" s="5">
        <f t="shared" si="371"/>
        <v>-2</v>
      </c>
      <c r="CT139" s="5">
        <f t="shared" si="372"/>
        <v>-10</v>
      </c>
      <c r="CU139" s="5">
        <f t="shared" si="373"/>
        <v>12</v>
      </c>
      <c r="CV139" s="5">
        <f t="shared" si="374"/>
        <v>-4</v>
      </c>
      <c r="CW139" s="5">
        <f t="shared" si="375"/>
        <v>8</v>
      </c>
      <c r="CX139" s="5">
        <f t="shared" si="376"/>
        <v>0</v>
      </c>
      <c r="CY139" s="5">
        <f t="shared" si="377"/>
        <v>-3</v>
      </c>
      <c r="CZ139" s="5">
        <f t="shared" si="378"/>
        <v>-8</v>
      </c>
      <c r="DA139" s="5">
        <f t="shared" si="379"/>
        <v>0</v>
      </c>
      <c r="DB139" s="5">
        <f t="shared" si="380"/>
        <v>12</v>
      </c>
      <c r="DC139" s="5">
        <f t="shared" si="381"/>
        <v>-8</v>
      </c>
      <c r="DD139" s="5">
        <f t="shared" si="382"/>
        <v>7</v>
      </c>
      <c r="DE139" s="5">
        <f t="shared" si="383"/>
        <v>5</v>
      </c>
      <c r="DF139" s="19"/>
      <c r="DG139" s="19"/>
      <c r="DH139" s="19"/>
      <c r="DI139" s="77"/>
      <c r="DJ139" s="121">
        <v>-0.18181818181818182</v>
      </c>
      <c r="DK139" s="121">
        <v>-1.3333333333333333</v>
      </c>
      <c r="DL139" s="121">
        <v>-2</v>
      </c>
      <c r="DM139" s="121">
        <v>1</v>
      </c>
      <c r="DN139" s="121">
        <v>-0.16666666666666666</v>
      </c>
      <c r="DO139" s="121">
        <v>-0.4</v>
      </c>
      <c r="DP139" s="121">
        <v>-3.3333333333333335</v>
      </c>
      <c r="DQ139" s="121">
        <v>-1.7142857142857142</v>
      </c>
      <c r="DR139" s="121">
        <v>-0.8</v>
      </c>
      <c r="DS139" s="121">
        <v>8</v>
      </c>
      <c r="DT139" s="121">
        <v>0</v>
      </c>
      <c r="DU139" s="121">
        <v>-0.33333333333333331</v>
      </c>
      <c r="DV139" s="121">
        <v>-1.3333333333333333</v>
      </c>
      <c r="DW139" s="121">
        <v>0</v>
      </c>
      <c r="DX139" s="121">
        <v>-6</v>
      </c>
      <c r="DY139" s="121">
        <v>-0.8</v>
      </c>
      <c r="DZ139" s="121">
        <v>3.5</v>
      </c>
      <c r="EA139" s="121"/>
      <c r="EB139" s="24"/>
      <c r="EC139" s="63"/>
      <c r="ED139" s="77"/>
      <c r="EE139" s="77"/>
      <c r="EF139" s="77"/>
      <c r="EG139" s="77"/>
      <c r="EH139" s="77"/>
      <c r="EI139" s="77"/>
      <c r="EJ139" s="77"/>
      <c r="EK139" s="77"/>
      <c r="EL139" s="77"/>
      <c r="EM139" s="77"/>
      <c r="EN139" s="77"/>
      <c r="EO139" s="77"/>
      <c r="EP139" s="77"/>
      <c r="EQ139" s="77"/>
      <c r="ER139" s="77"/>
      <c r="ES139" s="77"/>
      <c r="ET139" s="77"/>
      <c r="EU139" s="77"/>
      <c r="EV139" s="77"/>
      <c r="EW139" s="24"/>
      <c r="EX139" s="19"/>
      <c r="EY139" s="77"/>
      <c r="EZ139" s="77"/>
      <c r="FA139" s="77"/>
      <c r="FB139" s="77"/>
      <c r="FC139" s="77"/>
      <c r="FD139" s="77"/>
      <c r="FE139" s="77"/>
      <c r="FF139" s="77"/>
      <c r="FG139" s="77"/>
      <c r="FH139" s="77"/>
      <c r="FI139" s="77"/>
      <c r="FJ139" s="77"/>
      <c r="FK139" s="77"/>
      <c r="FL139" s="77"/>
      <c r="FM139" s="77"/>
      <c r="FN139" s="77"/>
      <c r="FO139" s="77"/>
      <c r="FP139" s="77"/>
      <c r="FQ139" s="77"/>
      <c r="FR139" s="24"/>
      <c r="FS139" s="24"/>
      <c r="FT139" s="24"/>
      <c r="FU139" s="77"/>
      <c r="FV139" s="77"/>
      <c r="FW139" s="77"/>
      <c r="FX139" s="77"/>
      <c r="FY139" s="77"/>
      <c r="FZ139" s="77"/>
      <c r="GA139" s="77"/>
      <c r="GB139" s="77"/>
      <c r="GC139" s="77"/>
      <c r="GD139" s="77"/>
      <c r="GE139" s="77"/>
      <c r="GF139" s="77"/>
      <c r="GG139" s="77"/>
      <c r="GH139" s="77"/>
      <c r="GI139" s="77"/>
      <c r="GJ139" s="77"/>
      <c r="GK139" s="77"/>
      <c r="GL139" s="77"/>
      <c r="GM139" s="77"/>
      <c r="GN139" s="24"/>
      <c r="GO139" s="24">
        <v>6.0899999999999991E-3</v>
      </c>
      <c r="GP139" s="10">
        <f t="shared" si="384"/>
        <v>6.6989999999999994E-2</v>
      </c>
      <c r="GQ139" s="10">
        <f t="shared" si="385"/>
        <v>5.4809999999999991E-2</v>
      </c>
      <c r="GR139" s="10">
        <f t="shared" si="386"/>
        <v>-1.8269999999999998E-2</v>
      </c>
      <c r="GS139" s="10">
        <f t="shared" si="387"/>
        <v>1.8269999999999998E-2</v>
      </c>
      <c r="GT139" s="10">
        <f t="shared" si="388"/>
        <v>3.6539999999999996E-2</v>
      </c>
      <c r="GU139" s="10">
        <f t="shared" si="389"/>
        <v>3.0449999999999994E-2</v>
      </c>
      <c r="GV139" s="10">
        <f t="shared" si="390"/>
        <v>1.8269999999999998E-2</v>
      </c>
      <c r="GW139" s="10">
        <f t="shared" si="391"/>
        <v>-4.2629999999999994E-2</v>
      </c>
      <c r="GX139" s="10">
        <f t="shared" si="392"/>
        <v>3.0449999999999994E-2</v>
      </c>
      <c r="GY139" s="10">
        <f t="shared" si="393"/>
        <v>6.0899999999999991E-3</v>
      </c>
      <c r="GZ139" s="10">
        <f t="shared" si="394"/>
        <v>5.4809999999999991E-2</v>
      </c>
      <c r="HA139" s="10">
        <f t="shared" si="395"/>
        <v>5.4809999999999991E-2</v>
      </c>
      <c r="HB139" s="10">
        <f t="shared" si="396"/>
        <v>3.6539999999999996E-2</v>
      </c>
      <c r="HC139" s="10">
        <f t="shared" si="397"/>
        <v>-1.2179999999999998E-2</v>
      </c>
      <c r="HD139" s="10">
        <f t="shared" si="398"/>
        <v>-1.2179999999999998E-2</v>
      </c>
      <c r="HE139" s="10">
        <f t="shared" si="399"/>
        <v>6.0899999999999989E-2</v>
      </c>
      <c r="HF139" s="10">
        <f t="shared" si="400"/>
        <v>1.2179999999999998E-2</v>
      </c>
      <c r="HG139" s="10">
        <f t="shared" si="401"/>
        <v>5.4809999999999991E-2</v>
      </c>
      <c r="HH139" s="10">
        <f t="shared" si="402"/>
        <v>8.5259999999999989E-2</v>
      </c>
      <c r="HI139" s="19">
        <f t="shared" si="403"/>
        <v>0.53591999999999995</v>
      </c>
      <c r="HJ139" s="115"/>
      <c r="HK139" s="115"/>
      <c r="HL139" s="115"/>
      <c r="HM139" s="115"/>
      <c r="HN139" s="115"/>
      <c r="HO139" s="115"/>
      <c r="HP139" s="115"/>
      <c r="HQ139" s="115"/>
      <c r="HR139" s="115"/>
      <c r="HS139" s="115"/>
      <c r="HT139" s="115"/>
      <c r="HU139" s="115"/>
      <c r="HV139" s="115"/>
      <c r="HW139" s="115"/>
      <c r="HX139" s="115"/>
      <c r="HY139" s="115"/>
      <c r="HZ139" s="115"/>
      <c r="IA139" s="115"/>
      <c r="IB139" s="115"/>
      <c r="IC139" s="22">
        <f t="shared" si="324"/>
        <v>6.0899999999999991E-3</v>
      </c>
      <c r="ID139" s="22"/>
      <c r="IE139" s="24">
        <f t="shared" si="404"/>
        <v>7.4946796213455073E-9</v>
      </c>
      <c r="IF139" s="24">
        <f t="shared" si="405"/>
        <v>4.7109414762743191E-8</v>
      </c>
    </row>
    <row r="140" spans="1:240" x14ac:dyDescent="0.25">
      <c r="A140" s="163">
        <v>138</v>
      </c>
      <c r="B140" s="43"/>
      <c r="C140" s="43" t="s">
        <v>189</v>
      </c>
      <c r="D140" s="43" t="s">
        <v>189</v>
      </c>
      <c r="E140" s="82">
        <v>619</v>
      </c>
      <c r="F140" s="50" t="s">
        <v>171</v>
      </c>
      <c r="G140" s="17">
        <v>4</v>
      </c>
      <c r="H140" s="12">
        <v>2</v>
      </c>
      <c r="I140" s="12">
        <v>2</v>
      </c>
      <c r="J140" s="12">
        <v>3</v>
      </c>
      <c r="K140" s="12">
        <v>4</v>
      </c>
      <c r="L140" s="12">
        <v>4</v>
      </c>
      <c r="M140" s="12">
        <v>3</v>
      </c>
      <c r="N140" s="12">
        <v>2</v>
      </c>
      <c r="O140" s="12">
        <v>2</v>
      </c>
      <c r="P140" s="11">
        <v>2</v>
      </c>
      <c r="Q140" s="12">
        <v>1</v>
      </c>
      <c r="R140" s="12">
        <v>1</v>
      </c>
      <c r="S140" s="12">
        <v>2</v>
      </c>
      <c r="T140" s="12"/>
      <c r="U140" s="12"/>
      <c r="V140" s="97"/>
      <c r="W140" s="97">
        <v>1</v>
      </c>
      <c r="X140" s="97"/>
      <c r="Y140" s="97"/>
      <c r="Z140" s="97"/>
      <c r="AA140" s="63"/>
      <c r="AB140" s="72">
        <f t="shared" si="325"/>
        <v>-2</v>
      </c>
      <c r="AC140" s="11">
        <f t="shared" si="326"/>
        <v>0</v>
      </c>
      <c r="AD140" s="11">
        <f t="shared" si="327"/>
        <v>1</v>
      </c>
      <c r="AE140" s="11">
        <f t="shared" si="328"/>
        <v>1</v>
      </c>
      <c r="AF140" s="11">
        <f t="shared" si="329"/>
        <v>0</v>
      </c>
      <c r="AG140" s="11">
        <f t="shared" si="330"/>
        <v>-1</v>
      </c>
      <c r="AH140" s="11">
        <f t="shared" si="331"/>
        <v>-1</v>
      </c>
      <c r="AI140" s="11">
        <f t="shared" si="332"/>
        <v>0</v>
      </c>
      <c r="AJ140" s="11">
        <f t="shared" si="333"/>
        <v>0</v>
      </c>
      <c r="AK140" s="11">
        <f t="shared" si="334"/>
        <v>-1</v>
      </c>
      <c r="AL140" s="11">
        <f t="shared" si="335"/>
        <v>0</v>
      </c>
      <c r="AM140" s="11">
        <f t="shared" si="336"/>
        <v>1</v>
      </c>
      <c r="AN140" s="11">
        <f t="shared" si="337"/>
        <v>-2</v>
      </c>
      <c r="AO140" s="11">
        <f t="shared" si="338"/>
        <v>0</v>
      </c>
      <c r="AP140" s="11">
        <f t="shared" si="339"/>
        <v>0</v>
      </c>
      <c r="AQ140" s="11">
        <f t="shared" si="340"/>
        <v>1</v>
      </c>
      <c r="AR140" s="11">
        <f t="shared" si="341"/>
        <v>-1</v>
      </c>
      <c r="AS140" s="11">
        <f t="shared" si="342"/>
        <v>0</v>
      </c>
      <c r="AT140" s="11">
        <f t="shared" si="343"/>
        <v>0</v>
      </c>
      <c r="AU140" s="78">
        <f t="shared" si="344"/>
        <v>-4</v>
      </c>
      <c r="AV140" s="65"/>
      <c r="AW140" s="17">
        <v>0</v>
      </c>
      <c r="AX140" s="12">
        <v>0</v>
      </c>
      <c r="AY140" s="12">
        <v>0</v>
      </c>
      <c r="AZ140" s="12">
        <v>0</v>
      </c>
      <c r="BA140" s="12">
        <v>0</v>
      </c>
      <c r="BB140" s="12">
        <v>0</v>
      </c>
      <c r="BC140" s="12">
        <v>0</v>
      </c>
      <c r="BD140" s="12">
        <v>0</v>
      </c>
      <c r="BE140" s="12">
        <v>0</v>
      </c>
      <c r="BF140" s="11">
        <v>0</v>
      </c>
      <c r="BG140" s="12">
        <v>0</v>
      </c>
      <c r="BH140" s="11">
        <v>0</v>
      </c>
      <c r="BI140" s="11">
        <v>0</v>
      </c>
      <c r="BJ140" s="11">
        <v>0</v>
      </c>
      <c r="BK140" s="11">
        <v>0</v>
      </c>
      <c r="BL140" s="11">
        <v>0</v>
      </c>
      <c r="BM140" s="11"/>
      <c r="BN140" s="11"/>
      <c r="BO140" s="8"/>
      <c r="BP140" s="27">
        <f t="shared" si="345"/>
        <v>0</v>
      </c>
      <c r="BQ140" s="27"/>
      <c r="BR140" s="5">
        <f t="shared" si="346"/>
        <v>-2</v>
      </c>
      <c r="BS140" s="5">
        <f t="shared" si="347"/>
        <v>0</v>
      </c>
      <c r="BT140" s="5">
        <f t="shared" si="348"/>
        <v>1</v>
      </c>
      <c r="BU140" s="5">
        <f t="shared" si="349"/>
        <v>1</v>
      </c>
      <c r="BV140" s="5">
        <f t="shared" si="350"/>
        <v>0</v>
      </c>
      <c r="BW140" s="5">
        <f t="shared" si="351"/>
        <v>-1</v>
      </c>
      <c r="BX140" s="5">
        <f t="shared" si="352"/>
        <v>-1</v>
      </c>
      <c r="BY140" s="5">
        <f t="shared" si="353"/>
        <v>0</v>
      </c>
      <c r="BZ140" s="5">
        <f t="shared" si="354"/>
        <v>0</v>
      </c>
      <c r="CA140" s="5">
        <f t="shared" si="355"/>
        <v>-1</v>
      </c>
      <c r="CB140" s="5">
        <f t="shared" si="356"/>
        <v>0</v>
      </c>
      <c r="CC140" s="5">
        <f t="shared" si="357"/>
        <v>1</v>
      </c>
      <c r="CD140" s="5">
        <f t="shared" si="358"/>
        <v>-2</v>
      </c>
      <c r="CE140" s="5">
        <f t="shared" si="359"/>
        <v>0</v>
      </c>
      <c r="CF140" s="5">
        <f t="shared" si="360"/>
        <v>0</v>
      </c>
      <c r="CG140" s="5">
        <f t="shared" si="361"/>
        <v>1</v>
      </c>
      <c r="CH140" s="5">
        <f t="shared" si="362"/>
        <v>-1</v>
      </c>
      <c r="CI140" s="5">
        <f t="shared" si="363"/>
        <v>0</v>
      </c>
      <c r="CJ140" s="5">
        <f t="shared" si="364"/>
        <v>0</v>
      </c>
      <c r="CK140" s="19">
        <f t="shared" si="365"/>
        <v>-4</v>
      </c>
      <c r="CL140" s="19"/>
      <c r="CM140" s="5"/>
      <c r="CN140" s="5">
        <f t="shared" si="366"/>
        <v>2</v>
      </c>
      <c r="CO140" s="5">
        <f t="shared" si="367"/>
        <v>1</v>
      </c>
      <c r="CP140" s="5">
        <f t="shared" si="368"/>
        <v>0</v>
      </c>
      <c r="CQ140" s="5">
        <f t="shared" si="369"/>
        <v>-1</v>
      </c>
      <c r="CR140" s="5">
        <f t="shared" si="370"/>
        <v>-1</v>
      </c>
      <c r="CS140" s="5">
        <f t="shared" si="371"/>
        <v>0</v>
      </c>
      <c r="CT140" s="5">
        <f t="shared" si="372"/>
        <v>1</v>
      </c>
      <c r="CU140" s="5">
        <f t="shared" si="373"/>
        <v>0</v>
      </c>
      <c r="CV140" s="5">
        <f t="shared" si="374"/>
        <v>-1</v>
      </c>
      <c r="CW140" s="5">
        <f t="shared" si="375"/>
        <v>1</v>
      </c>
      <c r="CX140" s="5">
        <f t="shared" si="376"/>
        <v>1</v>
      </c>
      <c r="CY140" s="5">
        <f t="shared" si="377"/>
        <v>-3</v>
      </c>
      <c r="CZ140" s="5">
        <f t="shared" si="378"/>
        <v>2</v>
      </c>
      <c r="DA140" s="5">
        <f t="shared" si="379"/>
        <v>0</v>
      </c>
      <c r="DB140" s="5">
        <f t="shared" si="380"/>
        <v>1</v>
      </c>
      <c r="DC140" s="5">
        <f t="shared" si="381"/>
        <v>-2</v>
      </c>
      <c r="DD140" s="5">
        <f t="shared" si="382"/>
        <v>1</v>
      </c>
      <c r="DE140" s="5">
        <f t="shared" si="383"/>
        <v>0</v>
      </c>
      <c r="DF140" s="19"/>
      <c r="DG140" s="19"/>
      <c r="DH140" s="19"/>
      <c r="DI140" s="77"/>
      <c r="DJ140" s="121">
        <v>-1</v>
      </c>
      <c r="DK140" s="121" t="e">
        <v>#DIV/0!</v>
      </c>
      <c r="DL140" s="121">
        <v>0</v>
      </c>
      <c r="DM140" s="121">
        <v>-1</v>
      </c>
      <c r="DN140" s="121" t="e">
        <v>#DIV/0!</v>
      </c>
      <c r="DO140" s="121">
        <v>0</v>
      </c>
      <c r="DP140" s="121">
        <v>-1</v>
      </c>
      <c r="DQ140" s="121" t="e">
        <v>#DIV/0!</v>
      </c>
      <c r="DR140" s="121" t="e">
        <v>#DIV/0!</v>
      </c>
      <c r="DS140" s="121">
        <v>-1</v>
      </c>
      <c r="DT140" s="121" t="e">
        <v>#DIV/0!</v>
      </c>
      <c r="DU140" s="121">
        <v>-3</v>
      </c>
      <c r="DV140" s="121">
        <v>-1</v>
      </c>
      <c r="DW140" s="121" t="e">
        <v>#DIV/0!</v>
      </c>
      <c r="DX140" s="121" t="e">
        <v>#DIV/0!</v>
      </c>
      <c r="DY140" s="121">
        <v>-2</v>
      </c>
      <c r="DZ140" s="121">
        <v>-1</v>
      </c>
      <c r="EA140" s="121"/>
      <c r="EB140" s="24"/>
      <c r="EC140" s="65"/>
      <c r="ED140" s="77"/>
      <c r="EE140" s="77"/>
      <c r="EF140" s="77"/>
      <c r="EG140" s="77"/>
      <c r="EH140" s="77"/>
      <c r="EI140" s="77"/>
      <c r="EJ140" s="77"/>
      <c r="EK140" s="77"/>
      <c r="EL140" s="77"/>
      <c r="EM140" s="77"/>
      <c r="EN140" s="77"/>
      <c r="EO140" s="77"/>
      <c r="EP140" s="77"/>
      <c r="EQ140" s="77"/>
      <c r="ER140" s="77"/>
      <c r="ES140" s="77"/>
      <c r="ET140" s="77"/>
      <c r="EU140" s="77"/>
      <c r="EV140" s="77"/>
      <c r="EW140" s="24"/>
      <c r="EX140" s="27"/>
      <c r="EY140" s="77"/>
      <c r="EZ140" s="77"/>
      <c r="FA140" s="77"/>
      <c r="FB140" s="77"/>
      <c r="FC140" s="77"/>
      <c r="FD140" s="77"/>
      <c r="FE140" s="77"/>
      <c r="FF140" s="77"/>
      <c r="FG140" s="77"/>
      <c r="FH140" s="77"/>
      <c r="FI140" s="77"/>
      <c r="FJ140" s="77"/>
      <c r="FK140" s="77"/>
      <c r="FL140" s="77"/>
      <c r="FM140" s="77"/>
      <c r="FN140" s="77"/>
      <c r="FO140" s="77"/>
      <c r="FP140" s="77"/>
      <c r="FQ140" s="77"/>
      <c r="FR140" s="24"/>
      <c r="FS140" s="24"/>
      <c r="FT140" s="24"/>
      <c r="FU140" s="77"/>
      <c r="FV140" s="77"/>
      <c r="FW140" s="77"/>
      <c r="FX140" s="77"/>
      <c r="FY140" s="77"/>
      <c r="FZ140" s="77"/>
      <c r="GA140" s="77"/>
      <c r="GB140" s="77"/>
      <c r="GC140" s="77"/>
      <c r="GD140" s="77"/>
      <c r="GE140" s="77"/>
      <c r="GF140" s="77"/>
      <c r="GG140" s="77"/>
      <c r="GH140" s="77"/>
      <c r="GI140" s="77"/>
      <c r="GJ140" s="77"/>
      <c r="GK140" s="77"/>
      <c r="GL140" s="77"/>
      <c r="GM140" s="77"/>
      <c r="GN140" s="24"/>
      <c r="GO140" s="24">
        <v>0</v>
      </c>
      <c r="GP140" s="10">
        <f t="shared" si="384"/>
        <v>0</v>
      </c>
      <c r="GQ140" s="10">
        <f t="shared" si="385"/>
        <v>0</v>
      </c>
      <c r="GR140" s="10">
        <f t="shared" si="386"/>
        <v>0</v>
      </c>
      <c r="GS140" s="10">
        <f t="shared" si="387"/>
        <v>0</v>
      </c>
      <c r="GT140" s="10">
        <f t="shared" si="388"/>
        <v>0</v>
      </c>
      <c r="GU140" s="10">
        <f t="shared" si="389"/>
        <v>0</v>
      </c>
      <c r="GV140" s="10">
        <f t="shared" si="390"/>
        <v>0</v>
      </c>
      <c r="GW140" s="10">
        <f t="shared" si="391"/>
        <v>0</v>
      </c>
      <c r="GX140" s="10">
        <f t="shared" si="392"/>
        <v>0</v>
      </c>
      <c r="GY140" s="10">
        <f t="shared" si="393"/>
        <v>0</v>
      </c>
      <c r="GZ140" s="10">
        <f t="shared" si="394"/>
        <v>0</v>
      </c>
      <c r="HA140" s="10">
        <f t="shared" si="395"/>
        <v>0</v>
      </c>
      <c r="HB140" s="10">
        <f t="shared" si="396"/>
        <v>0</v>
      </c>
      <c r="HC140" s="10">
        <f t="shared" si="397"/>
        <v>0</v>
      </c>
      <c r="HD140" s="10">
        <f t="shared" si="398"/>
        <v>0</v>
      </c>
      <c r="HE140" s="10">
        <f t="shared" si="399"/>
        <v>0</v>
      </c>
      <c r="HF140" s="10">
        <f t="shared" si="400"/>
        <v>0</v>
      </c>
      <c r="HG140" s="10">
        <f t="shared" si="401"/>
        <v>0</v>
      </c>
      <c r="HH140" s="10">
        <f t="shared" si="402"/>
        <v>0</v>
      </c>
      <c r="HI140" s="19">
        <f t="shared" si="403"/>
        <v>0</v>
      </c>
      <c r="HJ140" s="115"/>
      <c r="HK140" s="115"/>
      <c r="HL140" s="115"/>
      <c r="HM140" s="115"/>
      <c r="HN140" s="115"/>
      <c r="HO140" s="115"/>
      <c r="HP140" s="115"/>
      <c r="HQ140" s="115"/>
      <c r="HR140" s="115"/>
      <c r="HS140" s="115"/>
      <c r="HT140" s="115"/>
      <c r="HU140" s="115"/>
      <c r="HV140" s="115"/>
      <c r="HW140" s="115"/>
      <c r="HX140" s="115"/>
      <c r="HY140" s="115"/>
      <c r="HZ140" s="115"/>
      <c r="IA140" s="115"/>
      <c r="IB140" s="115"/>
      <c r="IC140" s="22">
        <f t="shared" si="324"/>
        <v>0</v>
      </c>
      <c r="ID140" s="22"/>
      <c r="IE140" s="24">
        <f t="shared" si="404"/>
        <v>0</v>
      </c>
      <c r="IF140" s="24">
        <f t="shared" si="405"/>
        <v>0</v>
      </c>
    </row>
    <row r="141" spans="1:240" x14ac:dyDescent="0.25">
      <c r="A141" s="163">
        <v>139</v>
      </c>
      <c r="B141" s="43"/>
      <c r="C141" s="43" t="s">
        <v>281</v>
      </c>
      <c r="D141" s="43" t="s">
        <v>202</v>
      </c>
      <c r="E141" s="82">
        <v>517</v>
      </c>
      <c r="F141" s="53" t="s">
        <v>96</v>
      </c>
      <c r="G141" s="17">
        <v>81</v>
      </c>
      <c r="H141" s="12">
        <v>80</v>
      </c>
      <c r="I141" s="12">
        <v>75</v>
      </c>
      <c r="J141" s="12">
        <v>73</v>
      </c>
      <c r="K141" s="12">
        <v>82</v>
      </c>
      <c r="L141" s="12">
        <v>91</v>
      </c>
      <c r="M141" s="12">
        <v>91</v>
      </c>
      <c r="N141" s="12">
        <v>112</v>
      </c>
      <c r="O141" s="12">
        <v>101</v>
      </c>
      <c r="P141" s="11">
        <v>114</v>
      </c>
      <c r="Q141" s="12">
        <v>123</v>
      </c>
      <c r="R141" s="12">
        <v>134</v>
      </c>
      <c r="S141" s="12">
        <v>158</v>
      </c>
      <c r="T141" s="11">
        <v>164</v>
      </c>
      <c r="U141" s="11">
        <v>176</v>
      </c>
      <c r="V141" s="98">
        <v>184</v>
      </c>
      <c r="W141" s="98">
        <v>192</v>
      </c>
      <c r="X141" s="98">
        <v>207</v>
      </c>
      <c r="Y141" s="98">
        <v>213</v>
      </c>
      <c r="Z141" s="97">
        <v>216</v>
      </c>
      <c r="AA141" s="65"/>
      <c r="AB141" s="72">
        <f t="shared" si="325"/>
        <v>-1</v>
      </c>
      <c r="AC141" s="11">
        <f t="shared" si="326"/>
        <v>-5</v>
      </c>
      <c r="AD141" s="11">
        <f t="shared" si="327"/>
        <v>-2</v>
      </c>
      <c r="AE141" s="11">
        <f t="shared" si="328"/>
        <v>9</v>
      </c>
      <c r="AF141" s="11">
        <f t="shared" si="329"/>
        <v>9</v>
      </c>
      <c r="AG141" s="11">
        <f t="shared" si="330"/>
        <v>0</v>
      </c>
      <c r="AH141" s="11">
        <f t="shared" si="331"/>
        <v>21</v>
      </c>
      <c r="AI141" s="11">
        <f t="shared" si="332"/>
        <v>-11</v>
      </c>
      <c r="AJ141" s="11">
        <f t="shared" si="333"/>
        <v>13</v>
      </c>
      <c r="AK141" s="11">
        <f t="shared" si="334"/>
        <v>9</v>
      </c>
      <c r="AL141" s="11">
        <f t="shared" si="335"/>
        <v>11</v>
      </c>
      <c r="AM141" s="11">
        <f t="shared" si="336"/>
        <v>24</v>
      </c>
      <c r="AN141" s="11">
        <f t="shared" si="337"/>
        <v>6</v>
      </c>
      <c r="AO141" s="11">
        <f t="shared" si="338"/>
        <v>12</v>
      </c>
      <c r="AP141" s="11">
        <f t="shared" si="339"/>
        <v>8</v>
      </c>
      <c r="AQ141" s="11">
        <f t="shared" si="340"/>
        <v>8</v>
      </c>
      <c r="AR141" s="11">
        <f t="shared" si="341"/>
        <v>15</v>
      </c>
      <c r="AS141" s="11">
        <f t="shared" si="342"/>
        <v>6</v>
      </c>
      <c r="AT141" s="11">
        <f t="shared" si="343"/>
        <v>3</v>
      </c>
      <c r="AU141" s="78">
        <f t="shared" si="344"/>
        <v>135</v>
      </c>
      <c r="AV141" s="65"/>
      <c r="AW141" s="17">
        <v>6</v>
      </c>
      <c r="AX141" s="12">
        <v>8</v>
      </c>
      <c r="AY141" s="12">
        <v>8</v>
      </c>
      <c r="AZ141" s="12">
        <v>4</v>
      </c>
      <c r="BA141" s="12">
        <v>6</v>
      </c>
      <c r="BB141" s="12">
        <v>8</v>
      </c>
      <c r="BC141" s="12">
        <v>4</v>
      </c>
      <c r="BD141" s="12">
        <v>10</v>
      </c>
      <c r="BE141" s="12">
        <v>14</v>
      </c>
      <c r="BF141" s="12">
        <v>8</v>
      </c>
      <c r="BG141" s="11">
        <v>16</v>
      </c>
      <c r="BH141" s="11">
        <v>11</v>
      </c>
      <c r="BI141" s="11">
        <v>6</v>
      </c>
      <c r="BJ141" s="11">
        <v>7</v>
      </c>
      <c r="BK141" s="11">
        <v>8</v>
      </c>
      <c r="BL141" s="11">
        <v>4</v>
      </c>
      <c r="BM141" s="12">
        <v>6</v>
      </c>
      <c r="BN141" s="12">
        <v>6</v>
      </c>
      <c r="BO141" s="23">
        <v>6</v>
      </c>
      <c r="BP141" s="27">
        <f t="shared" si="345"/>
        <v>146</v>
      </c>
      <c r="BQ141" s="27"/>
      <c r="BR141" s="5">
        <f t="shared" si="346"/>
        <v>5</v>
      </c>
      <c r="BS141" s="5">
        <f t="shared" si="347"/>
        <v>3</v>
      </c>
      <c r="BT141" s="5">
        <f t="shared" si="348"/>
        <v>6</v>
      </c>
      <c r="BU141" s="5">
        <f t="shared" si="349"/>
        <v>13</v>
      </c>
      <c r="BV141" s="5">
        <f t="shared" si="350"/>
        <v>15</v>
      </c>
      <c r="BW141" s="5">
        <f t="shared" si="351"/>
        <v>8</v>
      </c>
      <c r="BX141" s="5">
        <f t="shared" si="352"/>
        <v>25</v>
      </c>
      <c r="BY141" s="5">
        <f t="shared" si="353"/>
        <v>-1</v>
      </c>
      <c r="BZ141" s="5">
        <f t="shared" si="354"/>
        <v>27</v>
      </c>
      <c r="CA141" s="5">
        <f t="shared" si="355"/>
        <v>17</v>
      </c>
      <c r="CB141" s="5">
        <f t="shared" si="356"/>
        <v>27</v>
      </c>
      <c r="CC141" s="5">
        <f t="shared" si="357"/>
        <v>35</v>
      </c>
      <c r="CD141" s="5">
        <f t="shared" si="358"/>
        <v>12</v>
      </c>
      <c r="CE141" s="5">
        <f t="shared" si="359"/>
        <v>19</v>
      </c>
      <c r="CF141" s="5">
        <f t="shared" si="360"/>
        <v>16</v>
      </c>
      <c r="CG141" s="5">
        <f t="shared" si="361"/>
        <v>12</v>
      </c>
      <c r="CH141" s="5">
        <f t="shared" si="362"/>
        <v>21</v>
      </c>
      <c r="CI141" s="5">
        <f t="shared" si="363"/>
        <v>12</v>
      </c>
      <c r="CJ141" s="5">
        <f t="shared" si="364"/>
        <v>9</v>
      </c>
      <c r="CK141" s="19">
        <f t="shared" si="365"/>
        <v>281</v>
      </c>
      <c r="CL141" s="19"/>
      <c r="CM141" s="5"/>
      <c r="CN141" s="5">
        <f t="shared" si="366"/>
        <v>-2</v>
      </c>
      <c r="CO141" s="5">
        <f t="shared" si="367"/>
        <v>3</v>
      </c>
      <c r="CP141" s="5">
        <f t="shared" si="368"/>
        <v>7</v>
      </c>
      <c r="CQ141" s="5">
        <f t="shared" si="369"/>
        <v>2</v>
      </c>
      <c r="CR141" s="5">
        <f t="shared" si="370"/>
        <v>-7</v>
      </c>
      <c r="CS141" s="5">
        <f t="shared" si="371"/>
        <v>17</v>
      </c>
      <c r="CT141" s="5">
        <f t="shared" si="372"/>
        <v>-26</v>
      </c>
      <c r="CU141" s="5">
        <f t="shared" si="373"/>
        <v>28</v>
      </c>
      <c r="CV141" s="5">
        <f t="shared" si="374"/>
        <v>-10</v>
      </c>
      <c r="CW141" s="5">
        <f t="shared" si="375"/>
        <v>10</v>
      </c>
      <c r="CX141" s="5">
        <f t="shared" si="376"/>
        <v>8</v>
      </c>
      <c r="CY141" s="5">
        <f t="shared" si="377"/>
        <v>-23</v>
      </c>
      <c r="CZ141" s="5">
        <f t="shared" si="378"/>
        <v>7</v>
      </c>
      <c r="DA141" s="5">
        <f t="shared" si="379"/>
        <v>-3</v>
      </c>
      <c r="DB141" s="5">
        <f t="shared" si="380"/>
        <v>-4</v>
      </c>
      <c r="DC141" s="5">
        <f t="shared" si="381"/>
        <v>9</v>
      </c>
      <c r="DD141" s="5">
        <f t="shared" si="382"/>
        <v>-9</v>
      </c>
      <c r="DE141" s="5">
        <f t="shared" si="383"/>
        <v>-3</v>
      </c>
      <c r="DF141" s="19"/>
      <c r="DG141" s="19"/>
      <c r="DH141" s="19"/>
      <c r="DI141" s="77"/>
      <c r="DJ141" s="121">
        <v>-0.4</v>
      </c>
      <c r="DK141" s="121">
        <v>1</v>
      </c>
      <c r="DL141" s="121">
        <v>1.1666666666666667</v>
      </c>
      <c r="DM141" s="121">
        <v>0.15384615384615385</v>
      </c>
      <c r="DN141" s="121">
        <v>-0.46666666666666667</v>
      </c>
      <c r="DO141" s="121">
        <v>2.125</v>
      </c>
      <c r="DP141" s="121">
        <v>-1.04</v>
      </c>
      <c r="DQ141" s="121">
        <v>-28</v>
      </c>
      <c r="DR141" s="121">
        <v>-0.37037037037037035</v>
      </c>
      <c r="DS141" s="121">
        <v>0.58823529411764708</v>
      </c>
      <c r="DT141" s="121">
        <v>0.29629629629629628</v>
      </c>
      <c r="DU141" s="121">
        <v>-0.65714285714285714</v>
      </c>
      <c r="DV141" s="121">
        <v>0.58333333333333337</v>
      </c>
      <c r="DW141" s="121">
        <v>-0.15789473684210525</v>
      </c>
      <c r="DX141" s="121">
        <v>-0.25</v>
      </c>
      <c r="DY141" s="121">
        <v>0.75</v>
      </c>
      <c r="DZ141" s="121">
        <v>-0.42857142857142855</v>
      </c>
      <c r="EA141" s="121"/>
      <c r="EB141" s="24"/>
      <c r="EC141" s="65"/>
      <c r="ED141" s="77"/>
      <c r="EE141" s="77"/>
      <c r="EF141" s="77"/>
      <c r="EG141" s="77"/>
      <c r="EH141" s="77"/>
      <c r="EI141" s="77"/>
      <c r="EJ141" s="77"/>
      <c r="EK141" s="77"/>
      <c r="EL141" s="77"/>
      <c r="EM141" s="77"/>
      <c r="EN141" s="77"/>
      <c r="EO141" s="77"/>
      <c r="EP141" s="77"/>
      <c r="EQ141" s="77"/>
      <c r="ER141" s="77"/>
      <c r="ES141" s="77"/>
      <c r="ET141" s="77"/>
      <c r="EU141" s="77"/>
      <c r="EV141" s="77"/>
      <c r="EW141" s="24"/>
      <c r="EX141" s="27"/>
      <c r="EY141" s="77"/>
      <c r="EZ141" s="77"/>
      <c r="FA141" s="77"/>
      <c r="FB141" s="77"/>
      <c r="FC141" s="77"/>
      <c r="FD141" s="77"/>
      <c r="FE141" s="77"/>
      <c r="FF141" s="77"/>
      <c r="FG141" s="77"/>
      <c r="FH141" s="77"/>
      <c r="FI141" s="77"/>
      <c r="FJ141" s="77"/>
      <c r="FK141" s="77"/>
      <c r="FL141" s="77"/>
      <c r="FM141" s="77"/>
      <c r="FN141" s="77"/>
      <c r="FO141" s="77"/>
      <c r="FP141" s="77"/>
      <c r="FQ141" s="77"/>
      <c r="FR141" s="24"/>
      <c r="FS141" s="24"/>
      <c r="FT141" s="24"/>
      <c r="FU141" s="77"/>
      <c r="FV141" s="77"/>
      <c r="FW141" s="77"/>
      <c r="FX141" s="77"/>
      <c r="FY141" s="77"/>
      <c r="FZ141" s="77"/>
      <c r="GA141" s="77"/>
      <c r="GB141" s="77"/>
      <c r="GC141" s="77"/>
      <c r="GD141" s="77"/>
      <c r="GE141" s="77"/>
      <c r="GF141" s="77"/>
      <c r="GG141" s="77"/>
      <c r="GH141" s="77"/>
      <c r="GI141" s="77"/>
      <c r="GJ141" s="77"/>
      <c r="GK141" s="77"/>
      <c r="GL141" s="77"/>
      <c r="GM141" s="77"/>
      <c r="GN141" s="24"/>
      <c r="GO141" s="24">
        <v>0</v>
      </c>
      <c r="GP141" s="10">
        <f t="shared" si="384"/>
        <v>0</v>
      </c>
      <c r="GQ141" s="10">
        <f t="shared" si="385"/>
        <v>0</v>
      </c>
      <c r="GR141" s="10">
        <f t="shared" si="386"/>
        <v>0</v>
      </c>
      <c r="GS141" s="10">
        <f t="shared" si="387"/>
        <v>0</v>
      </c>
      <c r="GT141" s="10">
        <f t="shared" si="388"/>
        <v>0</v>
      </c>
      <c r="GU141" s="10">
        <f t="shared" si="389"/>
        <v>0</v>
      </c>
      <c r="GV141" s="10">
        <f t="shared" si="390"/>
        <v>0</v>
      </c>
      <c r="GW141" s="10">
        <f t="shared" si="391"/>
        <v>0</v>
      </c>
      <c r="GX141" s="10">
        <f t="shared" si="392"/>
        <v>0</v>
      </c>
      <c r="GY141" s="10">
        <f t="shared" si="393"/>
        <v>0</v>
      </c>
      <c r="GZ141" s="10">
        <f t="shared" si="394"/>
        <v>0</v>
      </c>
      <c r="HA141" s="10">
        <f t="shared" si="395"/>
        <v>0</v>
      </c>
      <c r="HB141" s="10">
        <f t="shared" si="396"/>
        <v>0</v>
      </c>
      <c r="HC141" s="10">
        <f t="shared" si="397"/>
        <v>0</v>
      </c>
      <c r="HD141" s="10">
        <f t="shared" si="398"/>
        <v>0</v>
      </c>
      <c r="HE141" s="10">
        <f t="shared" si="399"/>
        <v>0</v>
      </c>
      <c r="HF141" s="10">
        <f t="shared" si="400"/>
        <v>0</v>
      </c>
      <c r="HG141" s="10">
        <f t="shared" si="401"/>
        <v>0</v>
      </c>
      <c r="HH141" s="10">
        <f t="shared" si="402"/>
        <v>0</v>
      </c>
      <c r="HI141" s="19">
        <f t="shared" si="403"/>
        <v>0</v>
      </c>
      <c r="HJ141" s="115"/>
      <c r="HK141" s="115"/>
      <c r="HL141" s="115"/>
      <c r="HM141" s="115"/>
      <c r="HN141" s="115"/>
      <c r="HO141" s="115"/>
      <c r="HP141" s="115"/>
      <c r="HQ141" s="115"/>
      <c r="HR141" s="115"/>
      <c r="HS141" s="115"/>
      <c r="HT141" s="115"/>
      <c r="HU141" s="115"/>
      <c r="HV141" s="115"/>
      <c r="HW141" s="115"/>
      <c r="HX141" s="115"/>
      <c r="HY141" s="115"/>
      <c r="HZ141" s="115"/>
      <c r="IA141" s="115"/>
      <c r="IB141" s="115"/>
      <c r="IC141" s="22">
        <f t="shared" si="324"/>
        <v>0</v>
      </c>
      <c r="ID141" s="22"/>
      <c r="IE141" s="24">
        <f t="shared" si="404"/>
        <v>0</v>
      </c>
      <c r="IF141" s="24">
        <f t="shared" si="405"/>
        <v>0</v>
      </c>
    </row>
    <row r="142" spans="1:240" x14ac:dyDescent="0.25">
      <c r="A142" s="163">
        <v>140</v>
      </c>
      <c r="B142" s="43"/>
      <c r="C142" s="43" t="s">
        <v>281</v>
      </c>
      <c r="D142" s="43" t="s">
        <v>202</v>
      </c>
      <c r="E142" s="82">
        <v>518</v>
      </c>
      <c r="F142" s="53" t="s">
        <v>97</v>
      </c>
      <c r="G142" s="17">
        <v>620</v>
      </c>
      <c r="H142" s="12">
        <v>685</v>
      </c>
      <c r="I142" s="12">
        <v>630</v>
      </c>
      <c r="J142" s="12">
        <v>779</v>
      </c>
      <c r="K142" s="12">
        <v>878</v>
      </c>
      <c r="L142" s="12">
        <v>891</v>
      </c>
      <c r="M142" s="12">
        <v>944</v>
      </c>
      <c r="N142" s="12">
        <v>910</v>
      </c>
      <c r="O142" s="12">
        <v>913</v>
      </c>
      <c r="P142" s="11">
        <v>948</v>
      </c>
      <c r="Q142" s="12">
        <v>967</v>
      </c>
      <c r="R142" s="12">
        <v>1015</v>
      </c>
      <c r="S142" s="12">
        <v>1099</v>
      </c>
      <c r="T142" s="12">
        <v>1137</v>
      </c>
      <c r="U142" s="12">
        <v>1149</v>
      </c>
      <c r="V142" s="97">
        <v>1113</v>
      </c>
      <c r="W142" s="97">
        <v>1108</v>
      </c>
      <c r="X142" s="97">
        <v>1102</v>
      </c>
      <c r="Y142" s="97">
        <v>1057</v>
      </c>
      <c r="Z142" s="98">
        <v>1093</v>
      </c>
      <c r="AA142" s="65"/>
      <c r="AB142" s="70">
        <f t="shared" si="325"/>
        <v>65</v>
      </c>
      <c r="AC142" s="12">
        <f t="shared" si="326"/>
        <v>-55</v>
      </c>
      <c r="AD142" s="12">
        <f t="shared" si="327"/>
        <v>149</v>
      </c>
      <c r="AE142" s="12">
        <f t="shared" si="328"/>
        <v>99</v>
      </c>
      <c r="AF142" s="12">
        <f t="shared" si="329"/>
        <v>13</v>
      </c>
      <c r="AG142" s="12">
        <f t="shared" si="330"/>
        <v>53</v>
      </c>
      <c r="AH142" s="12">
        <f t="shared" si="331"/>
        <v>-34</v>
      </c>
      <c r="AI142" s="12">
        <f t="shared" si="332"/>
        <v>3</v>
      </c>
      <c r="AJ142" s="12">
        <f t="shared" si="333"/>
        <v>35</v>
      </c>
      <c r="AK142" s="12">
        <f t="shared" si="334"/>
        <v>19</v>
      </c>
      <c r="AL142" s="12">
        <f t="shared" si="335"/>
        <v>48</v>
      </c>
      <c r="AM142" s="12">
        <f t="shared" si="336"/>
        <v>84</v>
      </c>
      <c r="AN142" s="12">
        <f t="shared" si="337"/>
        <v>38</v>
      </c>
      <c r="AO142" s="12">
        <f t="shared" si="338"/>
        <v>12</v>
      </c>
      <c r="AP142" s="12">
        <f t="shared" si="339"/>
        <v>-36</v>
      </c>
      <c r="AQ142" s="12">
        <f t="shared" si="340"/>
        <v>-5</v>
      </c>
      <c r="AR142" s="12">
        <f t="shared" si="341"/>
        <v>-6</v>
      </c>
      <c r="AS142" s="12">
        <f t="shared" si="342"/>
        <v>-45</v>
      </c>
      <c r="AT142" s="12">
        <f t="shared" si="343"/>
        <v>36</v>
      </c>
      <c r="AU142" s="79">
        <f t="shared" si="344"/>
        <v>473</v>
      </c>
      <c r="AV142" s="63"/>
      <c r="AW142" s="17">
        <v>35</v>
      </c>
      <c r="AX142" s="12">
        <v>129</v>
      </c>
      <c r="AY142" s="12">
        <v>100</v>
      </c>
      <c r="AZ142" s="12">
        <v>105</v>
      </c>
      <c r="BA142" s="12">
        <v>90</v>
      </c>
      <c r="BB142" s="12">
        <v>107</v>
      </c>
      <c r="BC142" s="12">
        <v>123</v>
      </c>
      <c r="BD142" s="12">
        <v>93</v>
      </c>
      <c r="BE142" s="12">
        <v>119</v>
      </c>
      <c r="BF142" s="11">
        <v>105</v>
      </c>
      <c r="BG142" s="12">
        <v>85</v>
      </c>
      <c r="BH142" s="12">
        <v>95</v>
      </c>
      <c r="BI142" s="12">
        <v>75</v>
      </c>
      <c r="BJ142" s="12">
        <v>91</v>
      </c>
      <c r="BK142" s="12">
        <v>73</v>
      </c>
      <c r="BL142" s="12">
        <v>37</v>
      </c>
      <c r="BM142" s="11">
        <v>33</v>
      </c>
      <c r="BN142" s="11">
        <v>101</v>
      </c>
      <c r="BO142" s="8">
        <v>67</v>
      </c>
      <c r="BP142" s="19">
        <f t="shared" si="345"/>
        <v>1663</v>
      </c>
      <c r="BQ142" s="19"/>
      <c r="BR142" s="5">
        <f t="shared" si="346"/>
        <v>100</v>
      </c>
      <c r="BS142" s="5">
        <f t="shared" si="347"/>
        <v>74</v>
      </c>
      <c r="BT142" s="5">
        <f t="shared" si="348"/>
        <v>249</v>
      </c>
      <c r="BU142" s="5">
        <f t="shared" si="349"/>
        <v>204</v>
      </c>
      <c r="BV142" s="5">
        <f t="shared" si="350"/>
        <v>103</v>
      </c>
      <c r="BW142" s="5">
        <f t="shared" si="351"/>
        <v>160</v>
      </c>
      <c r="BX142" s="5">
        <f t="shared" si="352"/>
        <v>89</v>
      </c>
      <c r="BY142" s="5">
        <f t="shared" si="353"/>
        <v>96</v>
      </c>
      <c r="BZ142" s="5">
        <f t="shared" si="354"/>
        <v>154</v>
      </c>
      <c r="CA142" s="5">
        <f t="shared" si="355"/>
        <v>124</v>
      </c>
      <c r="CB142" s="5">
        <f t="shared" si="356"/>
        <v>133</v>
      </c>
      <c r="CC142" s="5">
        <f t="shared" si="357"/>
        <v>179</v>
      </c>
      <c r="CD142" s="5">
        <f t="shared" si="358"/>
        <v>113</v>
      </c>
      <c r="CE142" s="5">
        <f t="shared" si="359"/>
        <v>103</v>
      </c>
      <c r="CF142" s="5">
        <f t="shared" si="360"/>
        <v>37</v>
      </c>
      <c r="CG142" s="5">
        <f t="shared" si="361"/>
        <v>32</v>
      </c>
      <c r="CH142" s="5">
        <f t="shared" si="362"/>
        <v>27</v>
      </c>
      <c r="CI142" s="5">
        <f t="shared" si="363"/>
        <v>56</v>
      </c>
      <c r="CJ142" s="5">
        <f t="shared" si="364"/>
        <v>103</v>
      </c>
      <c r="CK142" s="19">
        <f t="shared" si="365"/>
        <v>2136</v>
      </c>
      <c r="CL142" s="19"/>
      <c r="CM142" s="5"/>
      <c r="CN142" s="5">
        <f t="shared" si="366"/>
        <v>-26</v>
      </c>
      <c r="CO142" s="5">
        <f t="shared" si="367"/>
        <v>175</v>
      </c>
      <c r="CP142" s="5">
        <f t="shared" si="368"/>
        <v>-45</v>
      </c>
      <c r="CQ142" s="5">
        <f t="shared" si="369"/>
        <v>-101</v>
      </c>
      <c r="CR142" s="5">
        <f t="shared" si="370"/>
        <v>57</v>
      </c>
      <c r="CS142" s="5">
        <f t="shared" si="371"/>
        <v>-71</v>
      </c>
      <c r="CT142" s="5">
        <f t="shared" si="372"/>
        <v>7</v>
      </c>
      <c r="CU142" s="5">
        <f t="shared" si="373"/>
        <v>58</v>
      </c>
      <c r="CV142" s="5">
        <f t="shared" si="374"/>
        <v>-30</v>
      </c>
      <c r="CW142" s="5">
        <f t="shared" si="375"/>
        <v>9</v>
      </c>
      <c r="CX142" s="5">
        <f t="shared" si="376"/>
        <v>46</v>
      </c>
      <c r="CY142" s="5">
        <f t="shared" si="377"/>
        <v>-66</v>
      </c>
      <c r="CZ142" s="5">
        <f t="shared" si="378"/>
        <v>-10</v>
      </c>
      <c r="DA142" s="5">
        <f t="shared" si="379"/>
        <v>-66</v>
      </c>
      <c r="DB142" s="5">
        <f t="shared" si="380"/>
        <v>-5</v>
      </c>
      <c r="DC142" s="5">
        <f t="shared" si="381"/>
        <v>-5</v>
      </c>
      <c r="DD142" s="5">
        <f t="shared" si="382"/>
        <v>29</v>
      </c>
      <c r="DE142" s="5">
        <f t="shared" si="383"/>
        <v>47</v>
      </c>
      <c r="DF142" s="19"/>
      <c r="DG142" s="19"/>
      <c r="DH142" s="19"/>
      <c r="DI142" s="77"/>
      <c r="DJ142" s="121">
        <v>-0.26</v>
      </c>
      <c r="DK142" s="121">
        <v>2.3648648648648649</v>
      </c>
      <c r="DL142" s="121">
        <v>-0.18072289156626506</v>
      </c>
      <c r="DM142" s="121">
        <v>-0.49509803921568629</v>
      </c>
      <c r="DN142" s="121">
        <v>0.55339805825242716</v>
      </c>
      <c r="DO142" s="121">
        <v>-0.44374999999999998</v>
      </c>
      <c r="DP142" s="121">
        <v>7.8651685393258425E-2</v>
      </c>
      <c r="DQ142" s="121">
        <v>0.60416666666666663</v>
      </c>
      <c r="DR142" s="121">
        <v>-0.19480519480519481</v>
      </c>
      <c r="DS142" s="121">
        <v>7.2580645161290328E-2</v>
      </c>
      <c r="DT142" s="121">
        <v>0.34586466165413532</v>
      </c>
      <c r="DU142" s="121">
        <v>-0.36871508379888268</v>
      </c>
      <c r="DV142" s="121">
        <v>-8.8495575221238937E-2</v>
      </c>
      <c r="DW142" s="121">
        <v>-0.64077669902912626</v>
      </c>
      <c r="DX142" s="121">
        <v>-0.13513513513513514</v>
      </c>
      <c r="DY142" s="121">
        <v>-0.15625</v>
      </c>
      <c r="DZ142" s="121">
        <v>1.0740740740740742</v>
      </c>
      <c r="EA142" s="121"/>
      <c r="EB142" s="24"/>
      <c r="EC142" s="63"/>
      <c r="ED142" s="77"/>
      <c r="EE142" s="77"/>
      <c r="EF142" s="77"/>
      <c r="EG142" s="77"/>
      <c r="EH142" s="77"/>
      <c r="EI142" s="77"/>
      <c r="EJ142" s="77"/>
      <c r="EK142" s="77"/>
      <c r="EL142" s="77"/>
      <c r="EM142" s="77"/>
      <c r="EN142" s="77"/>
      <c r="EO142" s="77"/>
      <c r="EP142" s="77"/>
      <c r="EQ142" s="77"/>
      <c r="ER142" s="77"/>
      <c r="ES142" s="77"/>
      <c r="ET142" s="77"/>
      <c r="EU142" s="77"/>
      <c r="EV142" s="77"/>
      <c r="EW142" s="24"/>
      <c r="EX142" s="19"/>
      <c r="EY142" s="77"/>
      <c r="EZ142" s="77"/>
      <c r="FA142" s="77"/>
      <c r="FB142" s="77"/>
      <c r="FC142" s="77"/>
      <c r="FD142" s="77"/>
      <c r="FE142" s="77"/>
      <c r="FF142" s="77"/>
      <c r="FG142" s="77"/>
      <c r="FH142" s="77"/>
      <c r="FI142" s="77"/>
      <c r="FJ142" s="77"/>
      <c r="FK142" s="77"/>
      <c r="FL142" s="77"/>
      <c r="FM142" s="77"/>
      <c r="FN142" s="77"/>
      <c r="FO142" s="77"/>
      <c r="FP142" s="77"/>
      <c r="FQ142" s="77"/>
      <c r="FR142" s="24"/>
      <c r="FS142" s="24"/>
      <c r="FT142" s="24"/>
      <c r="FU142" s="77"/>
      <c r="FV142" s="77"/>
      <c r="FW142" s="77"/>
      <c r="FX142" s="77"/>
      <c r="FY142" s="77"/>
      <c r="FZ142" s="77"/>
      <c r="GA142" s="77"/>
      <c r="GB142" s="77"/>
      <c r="GC142" s="77"/>
      <c r="GD142" s="77"/>
      <c r="GE142" s="77"/>
      <c r="GF142" s="77"/>
      <c r="GG142" s="77"/>
      <c r="GH142" s="77"/>
      <c r="GI142" s="77"/>
      <c r="GJ142" s="77"/>
      <c r="GK142" s="77"/>
      <c r="GL142" s="77"/>
      <c r="GM142" s="77"/>
      <c r="GN142" s="24"/>
      <c r="GO142" s="24">
        <v>0</v>
      </c>
      <c r="GP142" s="10">
        <f t="shared" si="384"/>
        <v>0</v>
      </c>
      <c r="GQ142" s="10">
        <f t="shared" si="385"/>
        <v>0</v>
      </c>
      <c r="GR142" s="10">
        <f t="shared" si="386"/>
        <v>0</v>
      </c>
      <c r="GS142" s="10">
        <f t="shared" si="387"/>
        <v>0</v>
      </c>
      <c r="GT142" s="10">
        <f t="shared" si="388"/>
        <v>0</v>
      </c>
      <c r="GU142" s="10">
        <f t="shared" si="389"/>
        <v>0</v>
      </c>
      <c r="GV142" s="10">
        <f t="shared" si="390"/>
        <v>0</v>
      </c>
      <c r="GW142" s="10">
        <f t="shared" si="391"/>
        <v>0</v>
      </c>
      <c r="GX142" s="10">
        <f t="shared" si="392"/>
        <v>0</v>
      </c>
      <c r="GY142" s="10">
        <f t="shared" si="393"/>
        <v>0</v>
      </c>
      <c r="GZ142" s="10">
        <f t="shared" si="394"/>
        <v>0</v>
      </c>
      <c r="HA142" s="10">
        <f t="shared" si="395"/>
        <v>0</v>
      </c>
      <c r="HB142" s="10">
        <f t="shared" si="396"/>
        <v>0</v>
      </c>
      <c r="HC142" s="10">
        <f t="shared" si="397"/>
        <v>0</v>
      </c>
      <c r="HD142" s="10">
        <f t="shared" si="398"/>
        <v>0</v>
      </c>
      <c r="HE142" s="10">
        <f t="shared" si="399"/>
        <v>0</v>
      </c>
      <c r="HF142" s="10">
        <f t="shared" si="400"/>
        <v>0</v>
      </c>
      <c r="HG142" s="10">
        <f t="shared" si="401"/>
        <v>0</v>
      </c>
      <c r="HH142" s="10">
        <f t="shared" si="402"/>
        <v>0</v>
      </c>
      <c r="HI142" s="19">
        <f t="shared" si="403"/>
        <v>0</v>
      </c>
      <c r="HJ142" s="115"/>
      <c r="HK142" s="115"/>
      <c r="HL142" s="115"/>
      <c r="HM142" s="115"/>
      <c r="HN142" s="115"/>
      <c r="HO142" s="115"/>
      <c r="HP142" s="115"/>
      <c r="HQ142" s="115"/>
      <c r="HR142" s="115"/>
      <c r="HS142" s="115"/>
      <c r="HT142" s="115"/>
      <c r="HU142" s="115"/>
      <c r="HV142" s="115"/>
      <c r="HW142" s="115"/>
      <c r="HX142" s="115"/>
      <c r="HY142" s="115"/>
      <c r="HZ142" s="115"/>
      <c r="IA142" s="115"/>
      <c r="IB142" s="115"/>
      <c r="IC142" s="22">
        <f t="shared" si="324"/>
        <v>0</v>
      </c>
      <c r="ID142" s="22"/>
      <c r="IE142" s="24">
        <f t="shared" si="404"/>
        <v>0</v>
      </c>
      <c r="IF142" s="24">
        <f t="shared" si="405"/>
        <v>0</v>
      </c>
    </row>
    <row r="143" spans="1:240" x14ac:dyDescent="0.25">
      <c r="A143" s="163">
        <v>141</v>
      </c>
      <c r="B143" s="49"/>
      <c r="C143" s="43" t="s">
        <v>283</v>
      </c>
      <c r="D143" s="49" t="s">
        <v>183</v>
      </c>
      <c r="E143" s="82">
        <v>139</v>
      </c>
      <c r="F143" s="52" t="s">
        <v>108</v>
      </c>
      <c r="G143" s="17">
        <v>7408</v>
      </c>
      <c r="H143" s="12">
        <v>7760</v>
      </c>
      <c r="I143" s="12">
        <v>7800</v>
      </c>
      <c r="J143" s="12">
        <v>9633</v>
      </c>
      <c r="K143" s="12">
        <v>11022</v>
      </c>
      <c r="L143" s="12">
        <v>12164</v>
      </c>
      <c r="M143" s="12">
        <v>14521</v>
      </c>
      <c r="N143" s="12">
        <v>18509</v>
      </c>
      <c r="O143" s="12">
        <v>23644</v>
      </c>
      <c r="P143" s="11">
        <v>30768</v>
      </c>
      <c r="Q143" s="11">
        <v>36259</v>
      </c>
      <c r="R143" s="12">
        <v>42786</v>
      </c>
      <c r="S143" s="11">
        <v>49661</v>
      </c>
      <c r="T143" s="11">
        <v>56075</v>
      </c>
      <c r="U143" s="11">
        <v>61524</v>
      </c>
      <c r="V143" s="98">
        <v>65070</v>
      </c>
      <c r="W143" s="98">
        <v>68403</v>
      </c>
      <c r="X143" s="98">
        <v>70766</v>
      </c>
      <c r="Y143" s="98">
        <v>71457</v>
      </c>
      <c r="Z143" s="97">
        <v>71537</v>
      </c>
      <c r="AA143" s="134"/>
      <c r="AB143" s="70">
        <f t="shared" si="325"/>
        <v>352</v>
      </c>
      <c r="AC143" s="12">
        <f t="shared" si="326"/>
        <v>40</v>
      </c>
      <c r="AD143" s="12">
        <f t="shared" si="327"/>
        <v>1833</v>
      </c>
      <c r="AE143" s="12">
        <f t="shared" si="328"/>
        <v>1389</v>
      </c>
      <c r="AF143" s="12">
        <f t="shared" si="329"/>
        <v>1142</v>
      </c>
      <c r="AG143" s="12">
        <f t="shared" si="330"/>
        <v>2357</v>
      </c>
      <c r="AH143" s="12">
        <f t="shared" si="331"/>
        <v>3988</v>
      </c>
      <c r="AI143" s="12">
        <f t="shared" si="332"/>
        <v>5135</v>
      </c>
      <c r="AJ143" s="12">
        <f t="shared" si="333"/>
        <v>7124</v>
      </c>
      <c r="AK143" s="12">
        <f t="shared" si="334"/>
        <v>5491</v>
      </c>
      <c r="AL143" s="12">
        <f t="shared" si="335"/>
        <v>6527</v>
      </c>
      <c r="AM143" s="12">
        <f t="shared" si="336"/>
        <v>6875</v>
      </c>
      <c r="AN143" s="12">
        <f t="shared" si="337"/>
        <v>6414</v>
      </c>
      <c r="AO143" s="12">
        <f t="shared" si="338"/>
        <v>5449</v>
      </c>
      <c r="AP143" s="12">
        <f t="shared" si="339"/>
        <v>3546</v>
      </c>
      <c r="AQ143" s="12">
        <f t="shared" si="340"/>
        <v>3333</v>
      </c>
      <c r="AR143" s="12">
        <f t="shared" si="341"/>
        <v>2363</v>
      </c>
      <c r="AS143" s="12">
        <f t="shared" si="342"/>
        <v>691</v>
      </c>
      <c r="AT143" s="12">
        <f t="shared" si="343"/>
        <v>80</v>
      </c>
      <c r="AU143" s="79">
        <f t="shared" si="344"/>
        <v>64129</v>
      </c>
      <c r="AV143" s="63"/>
      <c r="AW143" s="17">
        <v>253</v>
      </c>
      <c r="AX143" s="12">
        <v>492</v>
      </c>
      <c r="AY143" s="12">
        <v>678</v>
      </c>
      <c r="AZ143" s="12">
        <v>630</v>
      </c>
      <c r="BA143" s="12">
        <v>460</v>
      </c>
      <c r="BB143" s="12">
        <v>465</v>
      </c>
      <c r="BC143" s="12">
        <v>470</v>
      </c>
      <c r="BD143" s="12">
        <v>550</v>
      </c>
      <c r="BE143" s="12">
        <v>586</v>
      </c>
      <c r="BF143" s="11">
        <v>619</v>
      </c>
      <c r="BG143" s="12">
        <v>640</v>
      </c>
      <c r="BH143" s="12">
        <v>523</v>
      </c>
      <c r="BI143" s="12">
        <v>394</v>
      </c>
      <c r="BJ143" s="12">
        <v>729</v>
      </c>
      <c r="BK143" s="12">
        <v>888</v>
      </c>
      <c r="BL143" s="12">
        <v>742</v>
      </c>
      <c r="BM143" s="12">
        <v>1136</v>
      </c>
      <c r="BN143" s="12">
        <v>1243</v>
      </c>
      <c r="BO143" s="11">
        <v>1498</v>
      </c>
      <c r="BP143" s="19">
        <f t="shared" si="345"/>
        <v>12996</v>
      </c>
      <c r="BQ143" s="134"/>
      <c r="BR143" s="5">
        <f t="shared" si="346"/>
        <v>605</v>
      </c>
      <c r="BS143" s="5">
        <f t="shared" si="347"/>
        <v>532</v>
      </c>
      <c r="BT143" s="5">
        <f t="shared" si="348"/>
        <v>2511</v>
      </c>
      <c r="BU143" s="5">
        <f t="shared" si="349"/>
        <v>2019</v>
      </c>
      <c r="BV143" s="5">
        <f t="shared" si="350"/>
        <v>1602</v>
      </c>
      <c r="BW143" s="5">
        <f t="shared" si="351"/>
        <v>2822</v>
      </c>
      <c r="BX143" s="5">
        <f t="shared" si="352"/>
        <v>4458</v>
      </c>
      <c r="BY143" s="5">
        <f t="shared" si="353"/>
        <v>5685</v>
      </c>
      <c r="BZ143" s="5">
        <f t="shared" si="354"/>
        <v>7710</v>
      </c>
      <c r="CA143" s="5">
        <f t="shared" si="355"/>
        <v>6110</v>
      </c>
      <c r="CB143" s="5">
        <f t="shared" si="356"/>
        <v>7167</v>
      </c>
      <c r="CC143" s="5">
        <f t="shared" si="357"/>
        <v>7398</v>
      </c>
      <c r="CD143" s="5">
        <f t="shared" si="358"/>
        <v>6808</v>
      </c>
      <c r="CE143" s="5">
        <f t="shared" si="359"/>
        <v>6178</v>
      </c>
      <c r="CF143" s="5">
        <f t="shared" si="360"/>
        <v>4434</v>
      </c>
      <c r="CG143" s="5">
        <f t="shared" si="361"/>
        <v>4075</v>
      </c>
      <c r="CH143" s="5">
        <f t="shared" si="362"/>
        <v>3499</v>
      </c>
      <c r="CI143" s="5">
        <f t="shared" si="363"/>
        <v>1934</v>
      </c>
      <c r="CJ143" s="5">
        <f t="shared" si="364"/>
        <v>1578</v>
      </c>
      <c r="CK143" s="19">
        <f t="shared" si="365"/>
        <v>77125</v>
      </c>
      <c r="CL143" s="19"/>
      <c r="CM143" s="5"/>
      <c r="CN143" s="5">
        <f t="shared" si="366"/>
        <v>-73</v>
      </c>
      <c r="CO143" s="5">
        <f t="shared" si="367"/>
        <v>1979</v>
      </c>
      <c r="CP143" s="5">
        <f t="shared" si="368"/>
        <v>-492</v>
      </c>
      <c r="CQ143" s="5">
        <f t="shared" si="369"/>
        <v>-417</v>
      </c>
      <c r="CR143" s="5">
        <f t="shared" si="370"/>
        <v>1220</v>
      </c>
      <c r="CS143" s="5">
        <f t="shared" si="371"/>
        <v>1636</v>
      </c>
      <c r="CT143" s="5">
        <f t="shared" si="372"/>
        <v>1227</v>
      </c>
      <c r="CU143" s="5">
        <f t="shared" si="373"/>
        <v>2025</v>
      </c>
      <c r="CV143" s="5">
        <f t="shared" si="374"/>
        <v>-1600</v>
      </c>
      <c r="CW143" s="5">
        <f t="shared" si="375"/>
        <v>1057</v>
      </c>
      <c r="CX143" s="5">
        <f t="shared" si="376"/>
        <v>231</v>
      </c>
      <c r="CY143" s="5">
        <f t="shared" si="377"/>
        <v>-590</v>
      </c>
      <c r="CZ143" s="5">
        <f t="shared" si="378"/>
        <v>-630</v>
      </c>
      <c r="DA143" s="5">
        <f t="shared" si="379"/>
        <v>-1744</v>
      </c>
      <c r="DB143" s="5">
        <f t="shared" si="380"/>
        <v>-359</v>
      </c>
      <c r="DC143" s="5">
        <f t="shared" si="381"/>
        <v>-576</v>
      </c>
      <c r="DD143" s="5">
        <f t="shared" si="382"/>
        <v>-1565</v>
      </c>
      <c r="DE143" s="5">
        <f t="shared" si="383"/>
        <v>-356</v>
      </c>
      <c r="DF143" s="19"/>
      <c r="DG143" s="19"/>
      <c r="DH143" s="19"/>
      <c r="DI143" s="77"/>
      <c r="DJ143" s="121">
        <v>-0.12066115702479339</v>
      </c>
      <c r="DK143" s="121">
        <v>3.719924812030075</v>
      </c>
      <c r="DL143" s="121">
        <v>-0.1959378733572282</v>
      </c>
      <c r="DM143" s="121">
        <v>-0.20653789004457651</v>
      </c>
      <c r="DN143" s="121">
        <v>0.76154806491885141</v>
      </c>
      <c r="DO143" s="121">
        <v>0.57973068745570522</v>
      </c>
      <c r="DP143" s="121">
        <v>0.27523553162853298</v>
      </c>
      <c r="DQ143" s="121">
        <v>0.35620052770448551</v>
      </c>
      <c r="DR143" s="121">
        <v>-0.20752269779507135</v>
      </c>
      <c r="DS143" s="121">
        <v>0.17299509001636662</v>
      </c>
      <c r="DT143" s="121">
        <v>3.2231059020510676E-2</v>
      </c>
      <c r="DU143" s="121">
        <v>-7.9751284130846173E-2</v>
      </c>
      <c r="DV143" s="121">
        <v>-9.2538190364277323E-2</v>
      </c>
      <c r="DW143" s="121">
        <v>-0.28229200388475234</v>
      </c>
      <c r="DX143" s="121">
        <v>-8.0965268380694635E-2</v>
      </c>
      <c r="DY143" s="121">
        <v>-0.14134969325153374</v>
      </c>
      <c r="DZ143" s="121">
        <v>-0.44727064875678768</v>
      </c>
      <c r="EA143" s="121"/>
      <c r="EB143" s="24"/>
      <c r="EC143" s="63"/>
      <c r="ED143" s="77"/>
      <c r="EE143" s="77"/>
      <c r="EF143" s="77"/>
      <c r="EG143" s="77"/>
      <c r="EH143" s="77"/>
      <c r="EI143" s="77"/>
      <c r="EJ143" s="77"/>
      <c r="EK143" s="77"/>
      <c r="EL143" s="77"/>
      <c r="EM143" s="77"/>
      <c r="EN143" s="77"/>
      <c r="EO143" s="77"/>
      <c r="EP143" s="77"/>
      <c r="EQ143" s="77"/>
      <c r="ER143" s="77"/>
      <c r="ES143" s="77"/>
      <c r="ET143" s="77"/>
      <c r="EU143" s="77"/>
      <c r="EV143" s="77"/>
      <c r="EW143" s="24"/>
      <c r="EX143" s="19"/>
      <c r="EY143" s="77"/>
      <c r="EZ143" s="77"/>
      <c r="FA143" s="77"/>
      <c r="FB143" s="77"/>
      <c r="FC143" s="77"/>
      <c r="FD143" s="77"/>
      <c r="FE143" s="77"/>
      <c r="FF143" s="77"/>
      <c r="FG143" s="77"/>
      <c r="FH143" s="77"/>
      <c r="FI143" s="77"/>
      <c r="FJ143" s="77"/>
      <c r="FK143" s="77"/>
      <c r="FL143" s="77"/>
      <c r="FM143" s="77"/>
      <c r="FN143" s="77"/>
      <c r="FO143" s="77"/>
      <c r="FP143" s="77"/>
      <c r="FQ143" s="77"/>
      <c r="FR143" s="24"/>
      <c r="FS143" s="24"/>
      <c r="FT143" s="24"/>
      <c r="FU143" s="77"/>
      <c r="FV143" s="77"/>
      <c r="FW143" s="77"/>
      <c r="FX143" s="77"/>
      <c r="FY143" s="77"/>
      <c r="FZ143" s="77"/>
      <c r="GA143" s="77"/>
      <c r="GB143" s="77"/>
      <c r="GC143" s="77"/>
      <c r="GD143" s="77"/>
      <c r="GE143" s="77"/>
      <c r="GF143" s="77"/>
      <c r="GG143" s="77"/>
      <c r="GH143" s="77"/>
      <c r="GI143" s="77"/>
      <c r="GJ143" s="77"/>
      <c r="GK143" s="77"/>
      <c r="GL143" s="77"/>
      <c r="GM143" s="77"/>
      <c r="GN143" s="24"/>
      <c r="GO143" s="24">
        <v>8.7000000000000001E-4</v>
      </c>
      <c r="GP143" s="10">
        <f t="shared" si="384"/>
        <v>0.52634999999999998</v>
      </c>
      <c r="GQ143" s="10">
        <f t="shared" si="385"/>
        <v>0.46284000000000003</v>
      </c>
      <c r="GR143" s="10">
        <f t="shared" si="386"/>
        <v>2.1845699999999999</v>
      </c>
      <c r="GS143" s="10">
        <f t="shared" si="387"/>
        <v>1.7565299999999999</v>
      </c>
      <c r="GT143" s="10">
        <f t="shared" si="388"/>
        <v>1.39374</v>
      </c>
      <c r="GU143" s="10">
        <f t="shared" si="389"/>
        <v>2.4551400000000001</v>
      </c>
      <c r="GV143" s="10">
        <f t="shared" si="390"/>
        <v>3.87846</v>
      </c>
      <c r="GW143" s="10">
        <f t="shared" si="391"/>
        <v>4.9459499999999998</v>
      </c>
      <c r="GX143" s="10">
        <f t="shared" si="392"/>
        <v>6.7077</v>
      </c>
      <c r="GY143" s="10">
        <f t="shared" si="393"/>
        <v>5.3156999999999996</v>
      </c>
      <c r="GZ143" s="10">
        <f t="shared" si="394"/>
        <v>6.23529</v>
      </c>
      <c r="HA143" s="10">
        <f t="shared" si="395"/>
        <v>6.4362599999999999</v>
      </c>
      <c r="HB143" s="10">
        <f t="shared" si="396"/>
        <v>5.9229599999999998</v>
      </c>
      <c r="HC143" s="10">
        <f t="shared" si="397"/>
        <v>5.37486</v>
      </c>
      <c r="HD143" s="10">
        <f t="shared" si="398"/>
        <v>3.85758</v>
      </c>
      <c r="HE143" s="10">
        <f t="shared" si="399"/>
        <v>3.5452500000000002</v>
      </c>
      <c r="HF143" s="10">
        <f t="shared" si="400"/>
        <v>3.04413</v>
      </c>
      <c r="HG143" s="10">
        <f t="shared" si="401"/>
        <v>1.68258</v>
      </c>
      <c r="HH143" s="10">
        <f t="shared" si="402"/>
        <v>1.37286</v>
      </c>
      <c r="HI143" s="19">
        <f t="shared" si="403"/>
        <v>67.098749999999995</v>
      </c>
      <c r="HJ143" s="115"/>
      <c r="HK143" s="115"/>
      <c r="HL143" s="115"/>
      <c r="HM143" s="115"/>
      <c r="HN143" s="115"/>
      <c r="HO143" s="115"/>
      <c r="HP143" s="115"/>
      <c r="HQ143" s="115"/>
      <c r="HR143" s="115"/>
      <c r="HS143" s="115"/>
      <c r="HT143" s="115"/>
      <c r="HU143" s="115"/>
      <c r="HV143" s="115"/>
      <c r="HW143" s="115"/>
      <c r="HX143" s="115"/>
      <c r="HY143" s="115"/>
      <c r="HZ143" s="115"/>
      <c r="IA143" s="115"/>
      <c r="IB143" s="115"/>
      <c r="IC143" s="22">
        <f t="shared" si="324"/>
        <v>8.699999999999999E-4</v>
      </c>
      <c r="ID143" s="22"/>
      <c r="IE143" s="24">
        <f t="shared" si="404"/>
        <v>1.2067963716819605E-7</v>
      </c>
      <c r="IF143" s="24">
        <f t="shared" si="405"/>
        <v>5.8982363856762481E-6</v>
      </c>
    </row>
    <row r="144" spans="1:240" x14ac:dyDescent="0.25">
      <c r="A144" s="163">
        <v>142</v>
      </c>
      <c r="B144" s="43"/>
      <c r="C144" s="43" t="s">
        <v>283</v>
      </c>
      <c r="D144" s="43" t="s">
        <v>184</v>
      </c>
      <c r="E144" s="82">
        <v>123</v>
      </c>
      <c r="F144" s="52" t="s">
        <v>17</v>
      </c>
      <c r="G144" s="17">
        <v>25510</v>
      </c>
      <c r="H144" s="12">
        <v>25563</v>
      </c>
      <c r="I144" s="12">
        <v>25636</v>
      </c>
      <c r="J144" s="12">
        <v>25755</v>
      </c>
      <c r="K144" s="12">
        <v>26035</v>
      </c>
      <c r="L144" s="12">
        <v>26803</v>
      </c>
      <c r="M144" s="12">
        <v>27374</v>
      </c>
      <c r="N144" s="12">
        <v>27976</v>
      </c>
      <c r="O144" s="12">
        <v>28726</v>
      </c>
      <c r="P144" s="11">
        <v>29802</v>
      </c>
      <c r="Q144" s="11">
        <v>31681</v>
      </c>
      <c r="R144" s="12">
        <v>33383</v>
      </c>
      <c r="S144" s="11">
        <v>34464</v>
      </c>
      <c r="T144" s="12">
        <v>36082</v>
      </c>
      <c r="U144" s="12">
        <v>38812</v>
      </c>
      <c r="V144" s="97">
        <v>41199</v>
      </c>
      <c r="W144" s="97">
        <v>42793</v>
      </c>
      <c r="X144" s="97">
        <v>44386</v>
      </c>
      <c r="Y144" s="97">
        <v>45816</v>
      </c>
      <c r="Z144" s="97">
        <v>46611</v>
      </c>
      <c r="AA144" s="134"/>
      <c r="AB144" s="70">
        <f t="shared" si="325"/>
        <v>53</v>
      </c>
      <c r="AC144" s="12">
        <f t="shared" si="326"/>
        <v>73</v>
      </c>
      <c r="AD144" s="12">
        <f t="shared" si="327"/>
        <v>119</v>
      </c>
      <c r="AE144" s="12">
        <f t="shared" si="328"/>
        <v>280</v>
      </c>
      <c r="AF144" s="12">
        <f t="shared" si="329"/>
        <v>768</v>
      </c>
      <c r="AG144" s="12">
        <f t="shared" si="330"/>
        <v>571</v>
      </c>
      <c r="AH144" s="12">
        <f t="shared" si="331"/>
        <v>602</v>
      </c>
      <c r="AI144" s="12">
        <f t="shared" si="332"/>
        <v>750</v>
      </c>
      <c r="AJ144" s="12">
        <f t="shared" si="333"/>
        <v>1076</v>
      </c>
      <c r="AK144" s="12">
        <f t="shared" si="334"/>
        <v>1879</v>
      </c>
      <c r="AL144" s="12">
        <f t="shared" si="335"/>
        <v>1702</v>
      </c>
      <c r="AM144" s="12">
        <f t="shared" si="336"/>
        <v>1081</v>
      </c>
      <c r="AN144" s="12">
        <f t="shared" si="337"/>
        <v>1618</v>
      </c>
      <c r="AO144" s="12">
        <f t="shared" si="338"/>
        <v>2730</v>
      </c>
      <c r="AP144" s="12">
        <f t="shared" si="339"/>
        <v>2387</v>
      </c>
      <c r="AQ144" s="12">
        <f t="shared" si="340"/>
        <v>1594</v>
      </c>
      <c r="AR144" s="12">
        <f t="shared" si="341"/>
        <v>1593</v>
      </c>
      <c r="AS144" s="12">
        <f t="shared" si="342"/>
        <v>1430</v>
      </c>
      <c r="AT144" s="12">
        <f t="shared" si="343"/>
        <v>795</v>
      </c>
      <c r="AU144" s="79">
        <f t="shared" si="344"/>
        <v>21101</v>
      </c>
      <c r="AV144" s="63"/>
      <c r="AW144" s="17">
        <v>75</v>
      </c>
      <c r="AX144" s="12">
        <v>223</v>
      </c>
      <c r="AY144" s="12">
        <v>276</v>
      </c>
      <c r="AZ144" s="12">
        <v>318</v>
      </c>
      <c r="BA144" s="12">
        <v>203</v>
      </c>
      <c r="BB144" s="12">
        <v>240</v>
      </c>
      <c r="BC144" s="12">
        <v>229</v>
      </c>
      <c r="BD144" s="12">
        <v>239</v>
      </c>
      <c r="BE144" s="12">
        <v>284</v>
      </c>
      <c r="BF144" s="11">
        <v>240</v>
      </c>
      <c r="BG144" s="11">
        <v>215</v>
      </c>
      <c r="BH144" s="11">
        <v>159</v>
      </c>
      <c r="BI144" s="11">
        <v>165</v>
      </c>
      <c r="BJ144" s="11">
        <v>211</v>
      </c>
      <c r="BK144" s="11">
        <v>185</v>
      </c>
      <c r="BL144" s="11">
        <v>112</v>
      </c>
      <c r="BM144" s="12">
        <v>169</v>
      </c>
      <c r="BN144" s="12">
        <v>186</v>
      </c>
      <c r="BO144" s="11">
        <v>238</v>
      </c>
      <c r="BP144" s="19">
        <f t="shared" si="345"/>
        <v>3967</v>
      </c>
      <c r="BQ144" s="134"/>
      <c r="BR144" s="5">
        <f t="shared" si="346"/>
        <v>128</v>
      </c>
      <c r="BS144" s="5">
        <f t="shared" si="347"/>
        <v>296</v>
      </c>
      <c r="BT144" s="5">
        <f t="shared" si="348"/>
        <v>395</v>
      </c>
      <c r="BU144" s="5">
        <f t="shared" si="349"/>
        <v>598</v>
      </c>
      <c r="BV144" s="5">
        <f t="shared" si="350"/>
        <v>971</v>
      </c>
      <c r="BW144" s="5">
        <f t="shared" si="351"/>
        <v>811</v>
      </c>
      <c r="BX144" s="5">
        <f t="shared" si="352"/>
        <v>831</v>
      </c>
      <c r="BY144" s="5">
        <f t="shared" si="353"/>
        <v>989</v>
      </c>
      <c r="BZ144" s="5">
        <f t="shared" si="354"/>
        <v>1360</v>
      </c>
      <c r="CA144" s="5">
        <f t="shared" si="355"/>
        <v>2119</v>
      </c>
      <c r="CB144" s="5">
        <f t="shared" si="356"/>
        <v>1917</v>
      </c>
      <c r="CC144" s="5">
        <f t="shared" si="357"/>
        <v>1240</v>
      </c>
      <c r="CD144" s="5">
        <f t="shared" si="358"/>
        <v>1783</v>
      </c>
      <c r="CE144" s="5">
        <f t="shared" si="359"/>
        <v>2941</v>
      </c>
      <c r="CF144" s="5">
        <f t="shared" si="360"/>
        <v>2572</v>
      </c>
      <c r="CG144" s="5">
        <f t="shared" si="361"/>
        <v>1706</v>
      </c>
      <c r="CH144" s="5">
        <f t="shared" si="362"/>
        <v>1762</v>
      </c>
      <c r="CI144" s="5">
        <f t="shared" si="363"/>
        <v>1616</v>
      </c>
      <c r="CJ144" s="5">
        <f t="shared" si="364"/>
        <v>1033</v>
      </c>
      <c r="CK144" s="19">
        <f t="shared" si="365"/>
        <v>25068</v>
      </c>
      <c r="CL144" s="19"/>
      <c r="CM144" s="5"/>
      <c r="CN144" s="5">
        <f t="shared" si="366"/>
        <v>168</v>
      </c>
      <c r="CO144" s="5">
        <f t="shared" si="367"/>
        <v>99</v>
      </c>
      <c r="CP144" s="5">
        <f t="shared" si="368"/>
        <v>203</v>
      </c>
      <c r="CQ144" s="5">
        <f t="shared" si="369"/>
        <v>373</v>
      </c>
      <c r="CR144" s="5">
        <f t="shared" si="370"/>
        <v>-160</v>
      </c>
      <c r="CS144" s="5">
        <f t="shared" si="371"/>
        <v>20</v>
      </c>
      <c r="CT144" s="5">
        <f t="shared" si="372"/>
        <v>158</v>
      </c>
      <c r="CU144" s="5">
        <f t="shared" si="373"/>
        <v>371</v>
      </c>
      <c r="CV144" s="5">
        <f t="shared" si="374"/>
        <v>759</v>
      </c>
      <c r="CW144" s="5">
        <f t="shared" si="375"/>
        <v>-202</v>
      </c>
      <c r="CX144" s="5">
        <f t="shared" si="376"/>
        <v>-677</v>
      </c>
      <c r="CY144" s="5">
        <f t="shared" si="377"/>
        <v>543</v>
      </c>
      <c r="CZ144" s="5">
        <f t="shared" si="378"/>
        <v>1158</v>
      </c>
      <c r="DA144" s="5">
        <f t="shared" si="379"/>
        <v>-369</v>
      </c>
      <c r="DB144" s="5">
        <f t="shared" si="380"/>
        <v>-866</v>
      </c>
      <c r="DC144" s="5">
        <f t="shared" si="381"/>
        <v>56</v>
      </c>
      <c r="DD144" s="5">
        <f t="shared" si="382"/>
        <v>-146</v>
      </c>
      <c r="DE144" s="5">
        <f t="shared" si="383"/>
        <v>-583</v>
      </c>
      <c r="DF144" s="19"/>
      <c r="DG144" s="19"/>
      <c r="DH144" s="19"/>
      <c r="DI144" s="77"/>
      <c r="DJ144" s="121">
        <v>1.3125</v>
      </c>
      <c r="DK144" s="121">
        <v>0.33445945945945948</v>
      </c>
      <c r="DL144" s="121">
        <v>0.51392405063291136</v>
      </c>
      <c r="DM144" s="121">
        <v>0.62374581939799334</v>
      </c>
      <c r="DN144" s="121">
        <v>-0.16477857878475799</v>
      </c>
      <c r="DO144" s="121">
        <v>2.4660912453760789E-2</v>
      </c>
      <c r="DP144" s="121">
        <v>0.19013237063778579</v>
      </c>
      <c r="DQ144" s="121">
        <v>0.37512639029322548</v>
      </c>
      <c r="DR144" s="121">
        <v>0.55808823529411766</v>
      </c>
      <c r="DS144" s="121">
        <v>-9.5327984898537041E-2</v>
      </c>
      <c r="DT144" s="121">
        <v>-0.35315597287428274</v>
      </c>
      <c r="DU144" s="121">
        <v>0.43790322580645163</v>
      </c>
      <c r="DV144" s="121">
        <v>0.64946719012899612</v>
      </c>
      <c r="DW144" s="121">
        <v>-0.1254675280516831</v>
      </c>
      <c r="DX144" s="121">
        <v>-0.33670295489891133</v>
      </c>
      <c r="DY144" s="121">
        <v>3.2825322391559206E-2</v>
      </c>
      <c r="DZ144" s="121">
        <v>-8.2860385925085128E-2</v>
      </c>
      <c r="EA144" s="121"/>
      <c r="EB144" s="24"/>
      <c r="EC144" s="63"/>
      <c r="ED144" s="77"/>
      <c r="EE144" s="77"/>
      <c r="EF144" s="77"/>
      <c r="EG144" s="77"/>
      <c r="EH144" s="77"/>
      <c r="EI144" s="77"/>
      <c r="EJ144" s="77"/>
      <c r="EK144" s="77"/>
      <c r="EL144" s="77"/>
      <c r="EM144" s="77"/>
      <c r="EN144" s="77"/>
      <c r="EO144" s="77"/>
      <c r="EP144" s="77"/>
      <c r="EQ144" s="77"/>
      <c r="ER144" s="77"/>
      <c r="ES144" s="77"/>
      <c r="ET144" s="77"/>
      <c r="EU144" s="77"/>
      <c r="EV144" s="77"/>
      <c r="EW144" s="24"/>
      <c r="EX144" s="19"/>
      <c r="EY144" s="77"/>
      <c r="EZ144" s="77"/>
      <c r="FA144" s="77"/>
      <c r="FB144" s="77"/>
      <c r="FC144" s="77"/>
      <c r="FD144" s="77"/>
      <c r="FE144" s="77"/>
      <c r="FF144" s="77"/>
      <c r="FG144" s="77"/>
      <c r="FH144" s="77"/>
      <c r="FI144" s="77"/>
      <c r="FJ144" s="77"/>
      <c r="FK144" s="77"/>
      <c r="FL144" s="77"/>
      <c r="FM144" s="77"/>
      <c r="FN144" s="77"/>
      <c r="FO144" s="77"/>
      <c r="FP144" s="77"/>
      <c r="FQ144" s="77"/>
      <c r="FR144" s="24"/>
      <c r="FS144" s="24"/>
      <c r="FT144" s="24"/>
      <c r="FU144" s="77"/>
      <c r="FV144" s="77"/>
      <c r="FW144" s="77"/>
      <c r="FX144" s="77"/>
      <c r="FY144" s="77"/>
      <c r="FZ144" s="77"/>
      <c r="GA144" s="77"/>
      <c r="GB144" s="77"/>
      <c r="GC144" s="77"/>
      <c r="GD144" s="77"/>
      <c r="GE144" s="77"/>
      <c r="GF144" s="77"/>
      <c r="GG144" s="77"/>
      <c r="GH144" s="77"/>
      <c r="GI144" s="77"/>
      <c r="GJ144" s="77"/>
      <c r="GK144" s="77"/>
      <c r="GL144" s="77"/>
      <c r="GM144" s="77"/>
      <c r="GN144" s="24"/>
      <c r="GO144" s="24">
        <v>5.22E-4</v>
      </c>
      <c r="GP144" s="10">
        <f t="shared" si="384"/>
        <v>6.6816E-2</v>
      </c>
      <c r="GQ144" s="10">
        <f t="shared" si="385"/>
        <v>0.15451200000000001</v>
      </c>
      <c r="GR144" s="10">
        <f t="shared" si="386"/>
        <v>0.20619000000000001</v>
      </c>
      <c r="GS144" s="10">
        <f t="shared" si="387"/>
        <v>0.31215599999999999</v>
      </c>
      <c r="GT144" s="10">
        <f t="shared" si="388"/>
        <v>0.50686200000000003</v>
      </c>
      <c r="GU144" s="10">
        <f t="shared" si="389"/>
        <v>0.423342</v>
      </c>
      <c r="GV144" s="10">
        <f t="shared" si="390"/>
        <v>0.433782</v>
      </c>
      <c r="GW144" s="10">
        <f t="shared" si="391"/>
        <v>0.51625799999999999</v>
      </c>
      <c r="GX144" s="10">
        <f t="shared" si="392"/>
        <v>0.70992</v>
      </c>
      <c r="GY144" s="10">
        <f t="shared" si="393"/>
        <v>1.1061179999999999</v>
      </c>
      <c r="GZ144" s="10">
        <f t="shared" si="394"/>
        <v>1.0006740000000001</v>
      </c>
      <c r="HA144" s="10">
        <f t="shared" si="395"/>
        <v>0.64727999999999997</v>
      </c>
      <c r="HB144" s="10">
        <f t="shared" si="396"/>
        <v>0.93072600000000005</v>
      </c>
      <c r="HC144" s="10">
        <f t="shared" si="397"/>
        <v>1.535202</v>
      </c>
      <c r="HD144" s="10">
        <f t="shared" si="398"/>
        <v>1.342584</v>
      </c>
      <c r="HE144" s="10">
        <f t="shared" si="399"/>
        <v>0.89053199999999999</v>
      </c>
      <c r="HF144" s="10">
        <f t="shared" si="400"/>
        <v>0.91976400000000003</v>
      </c>
      <c r="HG144" s="10">
        <f t="shared" si="401"/>
        <v>0.84355199999999997</v>
      </c>
      <c r="HH144" s="10">
        <f t="shared" si="402"/>
        <v>0.53922599999999998</v>
      </c>
      <c r="HI144" s="19">
        <f t="shared" si="403"/>
        <v>13.085496000000001</v>
      </c>
      <c r="HJ144" s="115"/>
      <c r="HK144" s="115"/>
      <c r="HL144" s="115"/>
      <c r="HM144" s="115"/>
      <c r="HN144" s="115"/>
      <c r="HO144" s="115"/>
      <c r="HP144" s="115"/>
      <c r="HQ144" s="115"/>
      <c r="HR144" s="115"/>
      <c r="HS144" s="115"/>
      <c r="HT144" s="115"/>
      <c r="HU144" s="115"/>
      <c r="HV144" s="115"/>
      <c r="HW144" s="115"/>
      <c r="HX144" s="115"/>
      <c r="HY144" s="115"/>
      <c r="HZ144" s="115"/>
      <c r="IA144" s="115"/>
      <c r="IB144" s="115"/>
      <c r="IC144" s="22">
        <f t="shared" si="324"/>
        <v>5.22E-4</v>
      </c>
      <c r="ID144" s="22"/>
      <c r="IE144" s="24">
        <f t="shared" si="404"/>
        <v>4.7400024788877004E-8</v>
      </c>
      <c r="IF144" s="24">
        <f t="shared" si="405"/>
        <v>1.1502650739666688E-6</v>
      </c>
    </row>
    <row r="145" spans="1:240" x14ac:dyDescent="0.25">
      <c r="A145" s="163">
        <v>143</v>
      </c>
      <c r="B145" s="49"/>
      <c r="C145" s="49" t="s">
        <v>185</v>
      </c>
      <c r="D145" s="49" t="s">
        <v>185</v>
      </c>
      <c r="E145" s="82">
        <v>267</v>
      </c>
      <c r="F145" s="52" t="s">
        <v>48</v>
      </c>
      <c r="G145" s="17">
        <v>4</v>
      </c>
      <c r="H145" s="12">
        <v>4</v>
      </c>
      <c r="I145" s="12">
        <v>6</v>
      </c>
      <c r="J145" s="12">
        <v>5</v>
      </c>
      <c r="K145" s="12">
        <v>4</v>
      </c>
      <c r="L145" s="12">
        <v>3</v>
      </c>
      <c r="M145" s="12">
        <v>3</v>
      </c>
      <c r="N145" s="12">
        <v>2</v>
      </c>
      <c r="O145" s="12">
        <v>1</v>
      </c>
      <c r="P145" s="11">
        <v>1</v>
      </c>
      <c r="Q145" s="11">
        <v>1</v>
      </c>
      <c r="R145" s="12">
        <v>0</v>
      </c>
      <c r="S145" s="11">
        <v>2</v>
      </c>
      <c r="T145" s="11"/>
      <c r="U145" s="11"/>
      <c r="V145" s="98">
        <v>4</v>
      </c>
      <c r="W145" s="98">
        <v>5</v>
      </c>
      <c r="X145" s="98">
        <v>7</v>
      </c>
      <c r="Y145" s="98">
        <v>6</v>
      </c>
      <c r="Z145" s="98">
        <v>6</v>
      </c>
      <c r="AA145" s="65"/>
      <c r="AB145" s="72">
        <f t="shared" si="325"/>
        <v>0</v>
      </c>
      <c r="AC145" s="11">
        <f t="shared" si="326"/>
        <v>2</v>
      </c>
      <c r="AD145" s="11">
        <f t="shared" si="327"/>
        <v>-1</v>
      </c>
      <c r="AE145" s="11">
        <f t="shared" si="328"/>
        <v>-1</v>
      </c>
      <c r="AF145" s="11">
        <f t="shared" si="329"/>
        <v>-1</v>
      </c>
      <c r="AG145" s="11">
        <f t="shared" si="330"/>
        <v>0</v>
      </c>
      <c r="AH145" s="11">
        <f t="shared" si="331"/>
        <v>-1</v>
      </c>
      <c r="AI145" s="11">
        <f t="shared" si="332"/>
        <v>-1</v>
      </c>
      <c r="AJ145" s="11">
        <f t="shared" si="333"/>
        <v>0</v>
      </c>
      <c r="AK145" s="11">
        <f t="shared" si="334"/>
        <v>0</v>
      </c>
      <c r="AL145" s="11">
        <f t="shared" si="335"/>
        <v>-1</v>
      </c>
      <c r="AM145" s="11">
        <f t="shared" si="336"/>
        <v>2</v>
      </c>
      <c r="AN145" s="11">
        <f t="shared" si="337"/>
        <v>-2</v>
      </c>
      <c r="AO145" s="11">
        <f t="shared" si="338"/>
        <v>0</v>
      </c>
      <c r="AP145" s="11">
        <f t="shared" si="339"/>
        <v>4</v>
      </c>
      <c r="AQ145" s="11">
        <f t="shared" si="340"/>
        <v>1</v>
      </c>
      <c r="AR145" s="11">
        <f t="shared" si="341"/>
        <v>2</v>
      </c>
      <c r="AS145" s="11">
        <f t="shared" si="342"/>
        <v>-1</v>
      </c>
      <c r="AT145" s="11">
        <f t="shared" si="343"/>
        <v>0</v>
      </c>
      <c r="AU145" s="78">
        <f t="shared" si="344"/>
        <v>2</v>
      </c>
      <c r="AV145" s="65"/>
      <c r="AW145" s="17">
        <v>0</v>
      </c>
      <c r="AX145" s="12">
        <v>0</v>
      </c>
      <c r="AY145" s="12">
        <v>0</v>
      </c>
      <c r="AZ145" s="12">
        <v>0</v>
      </c>
      <c r="BA145" s="12">
        <v>0</v>
      </c>
      <c r="BB145" s="12">
        <v>0</v>
      </c>
      <c r="BC145" s="12">
        <v>0</v>
      </c>
      <c r="BD145" s="12">
        <v>0</v>
      </c>
      <c r="BE145" s="12">
        <v>0</v>
      </c>
      <c r="BF145" s="11">
        <v>0</v>
      </c>
      <c r="BG145" s="11">
        <v>0</v>
      </c>
      <c r="BH145" s="11">
        <v>0</v>
      </c>
      <c r="BI145" s="11">
        <v>0</v>
      </c>
      <c r="BJ145" s="11">
        <v>0</v>
      </c>
      <c r="BK145" s="11">
        <v>0</v>
      </c>
      <c r="BL145" s="11">
        <v>0</v>
      </c>
      <c r="BM145" s="11"/>
      <c r="BN145" s="11"/>
      <c r="BO145" s="8"/>
      <c r="BP145" s="27">
        <f t="shared" si="345"/>
        <v>0</v>
      </c>
      <c r="BQ145" s="35"/>
      <c r="BR145" s="5">
        <f t="shared" si="346"/>
        <v>0</v>
      </c>
      <c r="BS145" s="5">
        <f t="shared" si="347"/>
        <v>2</v>
      </c>
      <c r="BT145" s="5">
        <f t="shared" si="348"/>
        <v>-1</v>
      </c>
      <c r="BU145" s="5">
        <f t="shared" si="349"/>
        <v>-1</v>
      </c>
      <c r="BV145" s="5">
        <f t="shared" si="350"/>
        <v>-1</v>
      </c>
      <c r="BW145" s="5">
        <f t="shared" si="351"/>
        <v>0</v>
      </c>
      <c r="BX145" s="5">
        <f t="shared" si="352"/>
        <v>-1</v>
      </c>
      <c r="BY145" s="5">
        <f t="shared" si="353"/>
        <v>-1</v>
      </c>
      <c r="BZ145" s="5">
        <f t="shared" si="354"/>
        <v>0</v>
      </c>
      <c r="CA145" s="5">
        <f t="shared" si="355"/>
        <v>0</v>
      </c>
      <c r="CB145" s="5">
        <f t="shared" si="356"/>
        <v>-1</v>
      </c>
      <c r="CC145" s="5">
        <f t="shared" si="357"/>
        <v>2</v>
      </c>
      <c r="CD145" s="5">
        <f t="shared" si="358"/>
        <v>-2</v>
      </c>
      <c r="CE145" s="5">
        <f t="shared" si="359"/>
        <v>0</v>
      </c>
      <c r="CF145" s="5">
        <f t="shared" si="360"/>
        <v>4</v>
      </c>
      <c r="CG145" s="5">
        <f t="shared" si="361"/>
        <v>1</v>
      </c>
      <c r="CH145" s="5">
        <f t="shared" si="362"/>
        <v>2</v>
      </c>
      <c r="CI145" s="5">
        <f t="shared" si="363"/>
        <v>-1</v>
      </c>
      <c r="CJ145" s="5">
        <f t="shared" si="364"/>
        <v>0</v>
      </c>
      <c r="CK145" s="19">
        <f t="shared" si="365"/>
        <v>2</v>
      </c>
      <c r="CL145" s="19"/>
      <c r="CM145" s="5"/>
      <c r="CN145" s="5">
        <f t="shared" si="366"/>
        <v>2</v>
      </c>
      <c r="CO145" s="5">
        <f t="shared" si="367"/>
        <v>-3</v>
      </c>
      <c r="CP145" s="5">
        <f t="shared" si="368"/>
        <v>0</v>
      </c>
      <c r="CQ145" s="5">
        <f t="shared" si="369"/>
        <v>0</v>
      </c>
      <c r="CR145" s="5">
        <f t="shared" si="370"/>
        <v>1</v>
      </c>
      <c r="CS145" s="5">
        <f t="shared" si="371"/>
        <v>-1</v>
      </c>
      <c r="CT145" s="5">
        <f t="shared" si="372"/>
        <v>0</v>
      </c>
      <c r="CU145" s="5">
        <f t="shared" si="373"/>
        <v>1</v>
      </c>
      <c r="CV145" s="5">
        <f t="shared" si="374"/>
        <v>0</v>
      </c>
      <c r="CW145" s="5">
        <f t="shared" si="375"/>
        <v>-1</v>
      </c>
      <c r="CX145" s="5">
        <f t="shared" si="376"/>
        <v>3</v>
      </c>
      <c r="CY145" s="5">
        <f t="shared" si="377"/>
        <v>-4</v>
      </c>
      <c r="CZ145" s="5">
        <f t="shared" si="378"/>
        <v>2</v>
      </c>
      <c r="DA145" s="5">
        <f t="shared" si="379"/>
        <v>4</v>
      </c>
      <c r="DB145" s="5">
        <f t="shared" si="380"/>
        <v>-3</v>
      </c>
      <c r="DC145" s="5">
        <f t="shared" si="381"/>
        <v>1</v>
      </c>
      <c r="DD145" s="5">
        <f t="shared" si="382"/>
        <v>-3</v>
      </c>
      <c r="DE145" s="5">
        <f t="shared" si="383"/>
        <v>1</v>
      </c>
      <c r="DF145" s="19"/>
      <c r="DG145" s="19"/>
      <c r="DH145" s="19"/>
      <c r="DI145" s="77"/>
      <c r="DJ145" s="121" t="e">
        <v>#DIV/0!</v>
      </c>
      <c r="DK145" s="121">
        <v>-1.5</v>
      </c>
      <c r="DL145" s="121">
        <v>0</v>
      </c>
      <c r="DM145" s="121">
        <v>0</v>
      </c>
      <c r="DN145" s="121">
        <v>-1</v>
      </c>
      <c r="DO145" s="121" t="e">
        <v>#DIV/0!</v>
      </c>
      <c r="DP145" s="121">
        <v>0</v>
      </c>
      <c r="DQ145" s="121">
        <v>-1</v>
      </c>
      <c r="DR145" s="121" t="e">
        <v>#DIV/0!</v>
      </c>
      <c r="DS145" s="121" t="e">
        <v>#DIV/0!</v>
      </c>
      <c r="DT145" s="121">
        <v>-3</v>
      </c>
      <c r="DU145" s="121">
        <v>-2</v>
      </c>
      <c r="DV145" s="121">
        <v>-1</v>
      </c>
      <c r="DW145" s="121" t="e">
        <v>#DIV/0!</v>
      </c>
      <c r="DX145" s="121">
        <v>-0.75</v>
      </c>
      <c r="DY145" s="121">
        <v>1</v>
      </c>
      <c r="DZ145" s="121">
        <v>-1.5</v>
      </c>
      <c r="EA145" s="121"/>
      <c r="EB145" s="24"/>
      <c r="EC145" s="63"/>
      <c r="ED145" s="77"/>
      <c r="EE145" s="77"/>
      <c r="EF145" s="77"/>
      <c r="EG145" s="77"/>
      <c r="EH145" s="77"/>
      <c r="EI145" s="77"/>
      <c r="EJ145" s="77"/>
      <c r="EK145" s="77"/>
      <c r="EL145" s="77"/>
      <c r="EM145" s="77"/>
      <c r="EN145" s="77"/>
      <c r="EO145" s="77"/>
      <c r="EP145" s="77"/>
      <c r="EQ145" s="77"/>
      <c r="ER145" s="77"/>
      <c r="ES145" s="77"/>
      <c r="ET145" s="77"/>
      <c r="EU145" s="77"/>
      <c r="EV145" s="77"/>
      <c r="EW145" s="24"/>
      <c r="EX145" s="19"/>
      <c r="EY145" s="77"/>
      <c r="EZ145" s="77"/>
      <c r="FA145" s="77"/>
      <c r="FB145" s="77"/>
      <c r="FC145" s="77"/>
      <c r="FD145" s="77"/>
      <c r="FE145" s="77"/>
      <c r="FF145" s="77"/>
      <c r="FG145" s="77"/>
      <c r="FH145" s="77"/>
      <c r="FI145" s="77"/>
      <c r="FJ145" s="77"/>
      <c r="FK145" s="77"/>
      <c r="FL145" s="77"/>
      <c r="FM145" s="77"/>
      <c r="FN145" s="77"/>
      <c r="FO145" s="77"/>
      <c r="FP145" s="77"/>
      <c r="FQ145" s="77"/>
      <c r="FR145" s="24"/>
      <c r="FS145" s="24"/>
      <c r="FT145" s="24"/>
      <c r="FU145" s="77"/>
      <c r="FV145" s="77"/>
      <c r="FW145" s="77"/>
      <c r="FX145" s="77"/>
      <c r="FY145" s="77"/>
      <c r="FZ145" s="77"/>
      <c r="GA145" s="77"/>
      <c r="GB145" s="77"/>
      <c r="GC145" s="77"/>
      <c r="GD145" s="77"/>
      <c r="GE145" s="77"/>
      <c r="GF145" s="77"/>
      <c r="GG145" s="77"/>
      <c r="GH145" s="77"/>
      <c r="GI145" s="77"/>
      <c r="GJ145" s="77"/>
      <c r="GK145" s="77"/>
      <c r="GL145" s="77"/>
      <c r="GM145" s="77"/>
      <c r="GN145" s="24"/>
      <c r="GO145" s="24">
        <v>0.67425000000000002</v>
      </c>
      <c r="GP145" s="10">
        <f t="shared" si="384"/>
        <v>0</v>
      </c>
      <c r="GQ145" s="10">
        <f t="shared" si="385"/>
        <v>1.3485</v>
      </c>
      <c r="GR145" s="10">
        <f t="shared" si="386"/>
        <v>-0.67425000000000002</v>
      </c>
      <c r="GS145" s="10">
        <f t="shared" si="387"/>
        <v>-0.67425000000000002</v>
      </c>
      <c r="GT145" s="10">
        <f t="shared" si="388"/>
        <v>-0.67425000000000002</v>
      </c>
      <c r="GU145" s="10">
        <f t="shared" si="389"/>
        <v>0</v>
      </c>
      <c r="GV145" s="10">
        <f t="shared" si="390"/>
        <v>-0.67425000000000002</v>
      </c>
      <c r="GW145" s="10">
        <f t="shared" si="391"/>
        <v>-0.67425000000000002</v>
      </c>
      <c r="GX145" s="10">
        <f t="shared" si="392"/>
        <v>0</v>
      </c>
      <c r="GY145" s="10">
        <f t="shared" si="393"/>
        <v>0</v>
      </c>
      <c r="GZ145" s="10">
        <f t="shared" si="394"/>
        <v>-0.67425000000000002</v>
      </c>
      <c r="HA145" s="10">
        <f t="shared" si="395"/>
        <v>1.3485</v>
      </c>
      <c r="HB145" s="10">
        <f t="shared" si="396"/>
        <v>-1.3485</v>
      </c>
      <c r="HC145" s="10">
        <f t="shared" si="397"/>
        <v>0</v>
      </c>
      <c r="HD145" s="10">
        <f t="shared" si="398"/>
        <v>2.6970000000000001</v>
      </c>
      <c r="HE145" s="10">
        <f t="shared" si="399"/>
        <v>0.67425000000000002</v>
      </c>
      <c r="HF145" s="10">
        <f t="shared" si="400"/>
        <v>1.3485</v>
      </c>
      <c r="HG145" s="10">
        <f t="shared" si="401"/>
        <v>-0.67425000000000002</v>
      </c>
      <c r="HH145" s="10">
        <f t="shared" si="402"/>
        <v>0</v>
      </c>
      <c r="HI145" s="19">
        <f t="shared" si="403"/>
        <v>1.3485</v>
      </c>
      <c r="HJ145" s="115"/>
      <c r="HK145" s="115"/>
      <c r="HL145" s="115"/>
      <c r="HM145" s="115"/>
      <c r="HN145" s="115"/>
      <c r="HO145" s="115"/>
      <c r="HP145" s="115"/>
      <c r="HQ145" s="115"/>
      <c r="HR145" s="115"/>
      <c r="HS145" s="115"/>
      <c r="HT145" s="115"/>
      <c r="HU145" s="115"/>
      <c r="HV145" s="115"/>
      <c r="HW145" s="115"/>
      <c r="HX145" s="115"/>
      <c r="HY145" s="115"/>
      <c r="HZ145" s="115"/>
      <c r="IA145" s="115"/>
      <c r="IB145" s="115"/>
      <c r="IC145" s="22">
        <f t="shared" si="324"/>
        <v>0.67425000000000002</v>
      </c>
      <c r="ID145" s="22"/>
      <c r="IE145" s="24">
        <f t="shared" si="404"/>
        <v>0</v>
      </c>
      <c r="IF145" s="24">
        <f t="shared" si="405"/>
        <v>1.1853830013352591E-7</v>
      </c>
    </row>
    <row r="146" spans="1:240" x14ac:dyDescent="0.25">
      <c r="A146" s="163">
        <v>144</v>
      </c>
      <c r="B146" s="43"/>
      <c r="C146" s="43" t="s">
        <v>281</v>
      </c>
      <c r="D146" s="43" t="s">
        <v>188</v>
      </c>
      <c r="E146" s="82">
        <v>428</v>
      </c>
      <c r="F146" s="52" t="s">
        <v>216</v>
      </c>
      <c r="G146" s="17">
        <v>0</v>
      </c>
      <c r="H146" s="12">
        <v>0</v>
      </c>
      <c r="I146" s="12">
        <v>0</v>
      </c>
      <c r="J146" s="12">
        <v>2</v>
      </c>
      <c r="K146" s="12">
        <v>2</v>
      </c>
      <c r="L146" s="12">
        <v>3</v>
      </c>
      <c r="M146" s="12">
        <v>3</v>
      </c>
      <c r="N146" s="12">
        <v>5</v>
      </c>
      <c r="O146" s="12">
        <v>4</v>
      </c>
      <c r="P146" s="11">
        <v>4</v>
      </c>
      <c r="Q146" s="11">
        <v>5</v>
      </c>
      <c r="R146" s="5">
        <v>5</v>
      </c>
      <c r="S146" s="11">
        <v>5</v>
      </c>
      <c r="T146" s="23">
        <v>6</v>
      </c>
      <c r="U146" s="23">
        <v>4</v>
      </c>
      <c r="V146" s="99">
        <v>7</v>
      </c>
      <c r="W146" s="99">
        <v>5</v>
      </c>
      <c r="X146" s="99">
        <v>7</v>
      </c>
      <c r="Y146" s="99">
        <v>7</v>
      </c>
      <c r="Z146" s="97">
        <v>8</v>
      </c>
      <c r="AA146" s="65"/>
      <c r="AB146" s="72">
        <f t="shared" si="325"/>
        <v>0</v>
      </c>
      <c r="AC146" s="11">
        <f t="shared" si="326"/>
        <v>0</v>
      </c>
      <c r="AD146" s="11">
        <f t="shared" si="327"/>
        <v>2</v>
      </c>
      <c r="AE146" s="11">
        <f t="shared" si="328"/>
        <v>0</v>
      </c>
      <c r="AF146" s="11">
        <f t="shared" si="329"/>
        <v>1</v>
      </c>
      <c r="AG146" s="11">
        <f t="shared" si="330"/>
        <v>0</v>
      </c>
      <c r="AH146" s="11">
        <f t="shared" si="331"/>
        <v>2</v>
      </c>
      <c r="AI146" s="11">
        <f t="shared" si="332"/>
        <v>-1</v>
      </c>
      <c r="AJ146" s="11">
        <f t="shared" si="333"/>
        <v>0</v>
      </c>
      <c r="AK146" s="11">
        <f t="shared" si="334"/>
        <v>1</v>
      </c>
      <c r="AL146" s="11">
        <f t="shared" si="335"/>
        <v>0</v>
      </c>
      <c r="AM146" s="11">
        <f t="shared" si="336"/>
        <v>0</v>
      </c>
      <c r="AN146" s="11">
        <f t="shared" si="337"/>
        <v>1</v>
      </c>
      <c r="AO146" s="11">
        <f t="shared" si="338"/>
        <v>-2</v>
      </c>
      <c r="AP146" s="11">
        <f t="shared" si="339"/>
        <v>3</v>
      </c>
      <c r="AQ146" s="11">
        <f t="shared" si="340"/>
        <v>-2</v>
      </c>
      <c r="AR146" s="11">
        <f t="shared" si="341"/>
        <v>2</v>
      </c>
      <c r="AS146" s="11">
        <f t="shared" si="342"/>
        <v>0</v>
      </c>
      <c r="AT146" s="11">
        <f t="shared" si="343"/>
        <v>1</v>
      </c>
      <c r="AU146" s="78">
        <f t="shared" si="344"/>
        <v>8</v>
      </c>
      <c r="AV146" s="65"/>
      <c r="AW146" s="17">
        <v>0</v>
      </c>
      <c r="AX146" s="12">
        <v>0</v>
      </c>
      <c r="AY146" s="12">
        <v>0</v>
      </c>
      <c r="AZ146" s="12">
        <v>0</v>
      </c>
      <c r="BA146" s="12">
        <v>0</v>
      </c>
      <c r="BB146" s="12">
        <v>0</v>
      </c>
      <c r="BC146" s="12">
        <v>0</v>
      </c>
      <c r="BD146" s="12">
        <v>2</v>
      </c>
      <c r="BE146" s="12">
        <v>0</v>
      </c>
      <c r="BF146" s="12">
        <v>0</v>
      </c>
      <c r="BG146" s="11">
        <v>0</v>
      </c>
      <c r="BH146" s="11">
        <v>0</v>
      </c>
      <c r="BI146" s="11">
        <v>0</v>
      </c>
      <c r="BJ146" s="11">
        <v>0</v>
      </c>
      <c r="BK146" s="11">
        <v>0</v>
      </c>
      <c r="BL146" s="11">
        <v>1</v>
      </c>
      <c r="BM146" s="11"/>
      <c r="BN146" s="11"/>
      <c r="BO146" s="8"/>
      <c r="BP146" s="27">
        <f t="shared" si="345"/>
        <v>3</v>
      </c>
      <c r="BQ146" s="27"/>
      <c r="BR146" s="5">
        <f t="shared" si="346"/>
        <v>0</v>
      </c>
      <c r="BS146" s="5">
        <f t="shared" si="347"/>
        <v>0</v>
      </c>
      <c r="BT146" s="5">
        <f t="shared" si="348"/>
        <v>2</v>
      </c>
      <c r="BU146" s="5">
        <f t="shared" si="349"/>
        <v>0</v>
      </c>
      <c r="BV146" s="5">
        <f t="shared" si="350"/>
        <v>1</v>
      </c>
      <c r="BW146" s="5">
        <f t="shared" si="351"/>
        <v>0</v>
      </c>
      <c r="BX146" s="5">
        <f t="shared" si="352"/>
        <v>2</v>
      </c>
      <c r="BY146" s="5">
        <f t="shared" si="353"/>
        <v>1</v>
      </c>
      <c r="BZ146" s="5">
        <f t="shared" si="354"/>
        <v>0</v>
      </c>
      <c r="CA146" s="5">
        <f t="shared" si="355"/>
        <v>1</v>
      </c>
      <c r="CB146" s="5">
        <f t="shared" si="356"/>
        <v>0</v>
      </c>
      <c r="CC146" s="5">
        <f t="shared" si="357"/>
        <v>0</v>
      </c>
      <c r="CD146" s="5">
        <f t="shared" si="358"/>
        <v>1</v>
      </c>
      <c r="CE146" s="5">
        <f t="shared" si="359"/>
        <v>-2</v>
      </c>
      <c r="CF146" s="5">
        <f t="shared" si="360"/>
        <v>3</v>
      </c>
      <c r="CG146" s="5">
        <f t="shared" si="361"/>
        <v>-1</v>
      </c>
      <c r="CH146" s="5">
        <f t="shared" si="362"/>
        <v>2</v>
      </c>
      <c r="CI146" s="5">
        <f t="shared" si="363"/>
        <v>0</v>
      </c>
      <c r="CJ146" s="5">
        <f t="shared" si="364"/>
        <v>1</v>
      </c>
      <c r="CK146" s="19">
        <f t="shared" si="365"/>
        <v>11</v>
      </c>
      <c r="CL146" s="19"/>
      <c r="CM146" s="5"/>
      <c r="CN146" s="5">
        <f t="shared" si="366"/>
        <v>0</v>
      </c>
      <c r="CO146" s="5">
        <f t="shared" si="367"/>
        <v>2</v>
      </c>
      <c r="CP146" s="5">
        <f t="shared" si="368"/>
        <v>-2</v>
      </c>
      <c r="CQ146" s="5">
        <f t="shared" si="369"/>
        <v>1</v>
      </c>
      <c r="CR146" s="5">
        <f t="shared" si="370"/>
        <v>-1</v>
      </c>
      <c r="CS146" s="5">
        <f t="shared" si="371"/>
        <v>2</v>
      </c>
      <c r="CT146" s="5">
        <f t="shared" si="372"/>
        <v>-1</v>
      </c>
      <c r="CU146" s="5">
        <f t="shared" si="373"/>
        <v>-1</v>
      </c>
      <c r="CV146" s="5">
        <f t="shared" si="374"/>
        <v>1</v>
      </c>
      <c r="CW146" s="5">
        <f t="shared" si="375"/>
        <v>-1</v>
      </c>
      <c r="CX146" s="5">
        <f t="shared" si="376"/>
        <v>0</v>
      </c>
      <c r="CY146" s="5">
        <f t="shared" si="377"/>
        <v>1</v>
      </c>
      <c r="CZ146" s="5">
        <f t="shared" si="378"/>
        <v>-3</v>
      </c>
      <c r="DA146" s="5">
        <f t="shared" si="379"/>
        <v>5</v>
      </c>
      <c r="DB146" s="5">
        <f t="shared" si="380"/>
        <v>-4</v>
      </c>
      <c r="DC146" s="5">
        <f t="shared" si="381"/>
        <v>3</v>
      </c>
      <c r="DD146" s="5">
        <f t="shared" si="382"/>
        <v>-2</v>
      </c>
      <c r="DE146" s="5">
        <f t="shared" si="383"/>
        <v>1</v>
      </c>
      <c r="DF146" s="19"/>
      <c r="DG146" s="19"/>
      <c r="DH146" s="19"/>
      <c r="DI146" s="77"/>
      <c r="DJ146" s="121" t="e">
        <v>#DIV/0!</v>
      </c>
      <c r="DK146" s="121" t="e">
        <v>#DIV/0!</v>
      </c>
      <c r="DL146" s="121">
        <v>-1</v>
      </c>
      <c r="DM146" s="121" t="e">
        <v>#DIV/0!</v>
      </c>
      <c r="DN146" s="121">
        <v>-1</v>
      </c>
      <c r="DO146" s="121" t="e">
        <v>#DIV/0!</v>
      </c>
      <c r="DP146" s="121">
        <v>-0.5</v>
      </c>
      <c r="DQ146" s="121">
        <v>-1</v>
      </c>
      <c r="DR146" s="121" t="e">
        <v>#DIV/0!</v>
      </c>
      <c r="DS146" s="121">
        <v>-1</v>
      </c>
      <c r="DT146" s="121" t="e">
        <v>#DIV/0!</v>
      </c>
      <c r="DU146" s="121" t="e">
        <v>#DIV/0!</v>
      </c>
      <c r="DV146" s="121">
        <v>-3</v>
      </c>
      <c r="DW146" s="121">
        <v>-2.5</v>
      </c>
      <c r="DX146" s="121">
        <v>-1.3333333333333333</v>
      </c>
      <c r="DY146" s="121">
        <v>-3</v>
      </c>
      <c r="DZ146" s="121">
        <v>-1</v>
      </c>
      <c r="EA146" s="121"/>
      <c r="EB146" s="24"/>
      <c r="EC146" s="65"/>
      <c r="ED146" s="77"/>
      <c r="EE146" s="77"/>
      <c r="EF146" s="77"/>
      <c r="EG146" s="77"/>
      <c r="EH146" s="77"/>
      <c r="EI146" s="77"/>
      <c r="EJ146" s="77"/>
      <c r="EK146" s="77"/>
      <c r="EL146" s="77"/>
      <c r="EM146" s="77"/>
      <c r="EN146" s="77"/>
      <c r="EO146" s="77"/>
      <c r="EP146" s="77"/>
      <c r="EQ146" s="77"/>
      <c r="ER146" s="77"/>
      <c r="ES146" s="77"/>
      <c r="ET146" s="77"/>
      <c r="EU146" s="77"/>
      <c r="EV146" s="77"/>
      <c r="EW146" s="24"/>
      <c r="EX146" s="27"/>
      <c r="EY146" s="77"/>
      <c r="EZ146" s="77"/>
      <c r="FA146" s="77"/>
      <c r="FB146" s="77"/>
      <c r="FC146" s="77"/>
      <c r="FD146" s="77"/>
      <c r="FE146" s="77"/>
      <c r="FF146" s="77"/>
      <c r="FG146" s="77"/>
      <c r="FH146" s="77"/>
      <c r="FI146" s="77"/>
      <c r="FJ146" s="77"/>
      <c r="FK146" s="77"/>
      <c r="FL146" s="77"/>
      <c r="FM146" s="77"/>
      <c r="FN146" s="77"/>
      <c r="FO146" s="77"/>
      <c r="FP146" s="77"/>
      <c r="FQ146" s="77"/>
      <c r="FR146" s="24"/>
      <c r="FS146" s="24"/>
      <c r="FT146" s="24"/>
      <c r="FU146" s="77"/>
      <c r="FV146" s="77"/>
      <c r="FW146" s="77"/>
      <c r="FX146" s="77"/>
      <c r="FY146" s="77"/>
      <c r="FZ146" s="77"/>
      <c r="GA146" s="77"/>
      <c r="GB146" s="77"/>
      <c r="GC146" s="77"/>
      <c r="GD146" s="77"/>
      <c r="GE146" s="77"/>
      <c r="GF146" s="77"/>
      <c r="GG146" s="77"/>
      <c r="GH146" s="77"/>
      <c r="GI146" s="77"/>
      <c r="GJ146" s="77"/>
      <c r="GK146" s="77"/>
      <c r="GL146" s="77"/>
      <c r="GM146" s="77"/>
      <c r="GN146" s="24"/>
      <c r="GO146" s="141"/>
      <c r="GP146" s="10">
        <f t="shared" si="384"/>
        <v>0</v>
      </c>
      <c r="GQ146" s="10">
        <f t="shared" si="385"/>
        <v>0</v>
      </c>
      <c r="GR146" s="10">
        <f t="shared" si="386"/>
        <v>0</v>
      </c>
      <c r="GS146" s="10">
        <f t="shared" si="387"/>
        <v>0</v>
      </c>
      <c r="GT146" s="10">
        <f t="shared" si="388"/>
        <v>0</v>
      </c>
      <c r="GU146" s="10">
        <f t="shared" si="389"/>
        <v>0</v>
      </c>
      <c r="GV146" s="10">
        <f t="shared" si="390"/>
        <v>0</v>
      </c>
      <c r="GW146" s="10">
        <f t="shared" si="391"/>
        <v>0</v>
      </c>
      <c r="GX146" s="10">
        <f t="shared" si="392"/>
        <v>0</v>
      </c>
      <c r="GY146" s="10">
        <f t="shared" si="393"/>
        <v>0</v>
      </c>
      <c r="GZ146" s="10">
        <f t="shared" si="394"/>
        <v>0</v>
      </c>
      <c r="HA146" s="10">
        <f t="shared" si="395"/>
        <v>0</v>
      </c>
      <c r="HB146" s="10">
        <f t="shared" si="396"/>
        <v>0</v>
      </c>
      <c r="HC146" s="10">
        <f t="shared" si="397"/>
        <v>0</v>
      </c>
      <c r="HD146" s="10">
        <f t="shared" si="398"/>
        <v>0</v>
      </c>
      <c r="HE146" s="10">
        <f t="shared" si="399"/>
        <v>0</v>
      </c>
      <c r="HF146" s="10">
        <f t="shared" si="400"/>
        <v>0</v>
      </c>
      <c r="HG146" s="10">
        <f t="shared" si="401"/>
        <v>0</v>
      </c>
      <c r="HH146" s="10">
        <f t="shared" si="402"/>
        <v>0</v>
      </c>
      <c r="HI146" s="19">
        <f t="shared" si="403"/>
        <v>0</v>
      </c>
      <c r="HJ146" s="115"/>
      <c r="HK146" s="115"/>
      <c r="HL146" s="115"/>
      <c r="HM146" s="115"/>
      <c r="HN146" s="115"/>
      <c r="HO146" s="115"/>
      <c r="HP146" s="115"/>
      <c r="HQ146" s="115"/>
      <c r="HR146" s="115"/>
      <c r="HS146" s="115"/>
      <c r="HT146" s="115"/>
      <c r="HU146" s="115"/>
      <c r="HV146" s="115"/>
      <c r="HW146" s="115"/>
      <c r="HX146" s="115"/>
      <c r="HY146" s="115"/>
      <c r="HZ146" s="115"/>
      <c r="IA146" s="115"/>
      <c r="IB146" s="115"/>
      <c r="IC146" s="22">
        <f t="shared" si="324"/>
        <v>0</v>
      </c>
      <c r="ID146" s="22"/>
      <c r="IE146" s="24">
        <f t="shared" si="404"/>
        <v>0</v>
      </c>
      <c r="IF146" s="24">
        <f t="shared" si="405"/>
        <v>0</v>
      </c>
    </row>
    <row r="147" spans="1:240" x14ac:dyDescent="0.25">
      <c r="A147" s="163">
        <v>145</v>
      </c>
      <c r="B147" s="43"/>
      <c r="C147" s="43" t="s">
        <v>283</v>
      </c>
      <c r="D147" s="43" t="s">
        <v>183</v>
      </c>
      <c r="E147" s="82">
        <v>124</v>
      </c>
      <c r="F147" s="52" t="s">
        <v>18</v>
      </c>
      <c r="G147" s="17">
        <v>2201</v>
      </c>
      <c r="H147" s="12">
        <v>2424</v>
      </c>
      <c r="I147" s="12">
        <v>2481</v>
      </c>
      <c r="J147" s="12">
        <v>3198</v>
      </c>
      <c r="K147" s="12">
        <v>4069</v>
      </c>
      <c r="L147" s="12">
        <v>4665</v>
      </c>
      <c r="M147" s="12">
        <v>5632</v>
      </c>
      <c r="N147" s="12">
        <v>7597</v>
      </c>
      <c r="O147" s="12">
        <v>10252</v>
      </c>
      <c r="P147" s="11">
        <v>15310</v>
      </c>
      <c r="Q147" s="11">
        <v>21403</v>
      </c>
      <c r="R147" s="12">
        <v>26383</v>
      </c>
      <c r="S147" s="11">
        <v>33600</v>
      </c>
      <c r="T147" s="12">
        <v>42422</v>
      </c>
      <c r="U147" s="12">
        <v>50906</v>
      </c>
      <c r="V147" s="97">
        <v>56688</v>
      </c>
      <c r="W147" s="97">
        <v>65768</v>
      </c>
      <c r="X147" s="97">
        <v>73917</v>
      </c>
      <c r="Y147" s="97">
        <v>80669</v>
      </c>
      <c r="Z147" s="98">
        <v>87616</v>
      </c>
      <c r="AA147" s="134"/>
      <c r="AB147" s="70">
        <f t="shared" si="325"/>
        <v>223</v>
      </c>
      <c r="AC147" s="12">
        <f t="shared" si="326"/>
        <v>57</v>
      </c>
      <c r="AD147" s="12">
        <f t="shared" si="327"/>
        <v>717</v>
      </c>
      <c r="AE147" s="12">
        <f t="shared" si="328"/>
        <v>871</v>
      </c>
      <c r="AF147" s="12">
        <f t="shared" si="329"/>
        <v>596</v>
      </c>
      <c r="AG147" s="12">
        <f t="shared" si="330"/>
        <v>967</v>
      </c>
      <c r="AH147" s="12">
        <f t="shared" si="331"/>
        <v>1965</v>
      </c>
      <c r="AI147" s="12">
        <f t="shared" si="332"/>
        <v>2655</v>
      </c>
      <c r="AJ147" s="12">
        <f t="shared" si="333"/>
        <v>5058</v>
      </c>
      <c r="AK147" s="12">
        <f t="shared" si="334"/>
        <v>6093</v>
      </c>
      <c r="AL147" s="12">
        <f t="shared" si="335"/>
        <v>4980</v>
      </c>
      <c r="AM147" s="12">
        <f t="shared" si="336"/>
        <v>7217</v>
      </c>
      <c r="AN147" s="12">
        <f t="shared" si="337"/>
        <v>8822</v>
      </c>
      <c r="AO147" s="12">
        <f t="shared" si="338"/>
        <v>8484</v>
      </c>
      <c r="AP147" s="12">
        <f t="shared" si="339"/>
        <v>5782</v>
      </c>
      <c r="AQ147" s="12">
        <f t="shared" si="340"/>
        <v>9080</v>
      </c>
      <c r="AR147" s="12">
        <f t="shared" si="341"/>
        <v>8149</v>
      </c>
      <c r="AS147" s="12">
        <f t="shared" si="342"/>
        <v>6752</v>
      </c>
      <c r="AT147" s="12">
        <f t="shared" si="343"/>
        <v>6947</v>
      </c>
      <c r="AU147" s="79">
        <f t="shared" si="344"/>
        <v>85415</v>
      </c>
      <c r="AV147" s="63"/>
      <c r="AW147" s="17">
        <v>267</v>
      </c>
      <c r="AX147" s="12">
        <v>403</v>
      </c>
      <c r="AY147" s="12">
        <v>321</v>
      </c>
      <c r="AZ147" s="12">
        <v>294</v>
      </c>
      <c r="BA147" s="12">
        <v>277</v>
      </c>
      <c r="BB147" s="12">
        <v>314</v>
      </c>
      <c r="BC147" s="12">
        <v>332</v>
      </c>
      <c r="BD147" s="12">
        <v>429</v>
      </c>
      <c r="BE147" s="12">
        <v>554</v>
      </c>
      <c r="BF147" s="11">
        <v>480</v>
      </c>
      <c r="BG147" s="11">
        <v>362</v>
      </c>
      <c r="BH147" s="11">
        <v>395</v>
      </c>
      <c r="BI147" s="11">
        <v>356</v>
      </c>
      <c r="BJ147" s="11">
        <v>777</v>
      </c>
      <c r="BK147" s="11">
        <v>1155</v>
      </c>
      <c r="BL147" s="11">
        <v>824</v>
      </c>
      <c r="BM147" s="11">
        <v>1192</v>
      </c>
      <c r="BN147" s="11">
        <v>1535</v>
      </c>
      <c r="BO147" s="11">
        <v>2031</v>
      </c>
      <c r="BP147" s="19">
        <f t="shared" si="345"/>
        <v>12298</v>
      </c>
      <c r="BQ147" s="134"/>
      <c r="BR147" s="5">
        <f t="shared" si="346"/>
        <v>490</v>
      </c>
      <c r="BS147" s="5">
        <f t="shared" si="347"/>
        <v>460</v>
      </c>
      <c r="BT147" s="5">
        <f t="shared" si="348"/>
        <v>1038</v>
      </c>
      <c r="BU147" s="5">
        <f t="shared" si="349"/>
        <v>1165</v>
      </c>
      <c r="BV147" s="5">
        <f t="shared" si="350"/>
        <v>873</v>
      </c>
      <c r="BW147" s="5">
        <f t="shared" si="351"/>
        <v>1281</v>
      </c>
      <c r="BX147" s="5">
        <f t="shared" si="352"/>
        <v>2297</v>
      </c>
      <c r="BY147" s="5">
        <f t="shared" si="353"/>
        <v>3084</v>
      </c>
      <c r="BZ147" s="5">
        <f t="shared" si="354"/>
        <v>5612</v>
      </c>
      <c r="CA147" s="5">
        <f t="shared" si="355"/>
        <v>6573</v>
      </c>
      <c r="CB147" s="5">
        <f t="shared" si="356"/>
        <v>5342</v>
      </c>
      <c r="CC147" s="5">
        <f t="shared" si="357"/>
        <v>7612</v>
      </c>
      <c r="CD147" s="5">
        <f t="shared" si="358"/>
        <v>9178</v>
      </c>
      <c r="CE147" s="5">
        <f t="shared" si="359"/>
        <v>9261</v>
      </c>
      <c r="CF147" s="5">
        <f t="shared" si="360"/>
        <v>6937</v>
      </c>
      <c r="CG147" s="5">
        <f t="shared" si="361"/>
        <v>9904</v>
      </c>
      <c r="CH147" s="5">
        <f t="shared" si="362"/>
        <v>9341</v>
      </c>
      <c r="CI147" s="5">
        <f t="shared" si="363"/>
        <v>8287</v>
      </c>
      <c r="CJ147" s="5">
        <f t="shared" si="364"/>
        <v>8978</v>
      </c>
      <c r="CK147" s="19">
        <f t="shared" si="365"/>
        <v>97713</v>
      </c>
      <c r="CL147" s="19"/>
      <c r="CM147" s="5"/>
      <c r="CN147" s="5">
        <f t="shared" si="366"/>
        <v>-30</v>
      </c>
      <c r="CO147" s="5">
        <f t="shared" si="367"/>
        <v>578</v>
      </c>
      <c r="CP147" s="5">
        <f t="shared" si="368"/>
        <v>127</v>
      </c>
      <c r="CQ147" s="5">
        <f t="shared" si="369"/>
        <v>-292</v>
      </c>
      <c r="CR147" s="5">
        <f t="shared" si="370"/>
        <v>408</v>
      </c>
      <c r="CS147" s="5">
        <f t="shared" si="371"/>
        <v>1016</v>
      </c>
      <c r="CT147" s="5">
        <f t="shared" si="372"/>
        <v>787</v>
      </c>
      <c r="CU147" s="5">
        <f t="shared" si="373"/>
        <v>2528</v>
      </c>
      <c r="CV147" s="5">
        <f t="shared" si="374"/>
        <v>961</v>
      </c>
      <c r="CW147" s="5">
        <f t="shared" si="375"/>
        <v>-1231</v>
      </c>
      <c r="CX147" s="5">
        <f t="shared" si="376"/>
        <v>2270</v>
      </c>
      <c r="CY147" s="5">
        <f t="shared" si="377"/>
        <v>1566</v>
      </c>
      <c r="CZ147" s="5">
        <f t="shared" si="378"/>
        <v>83</v>
      </c>
      <c r="DA147" s="5">
        <f t="shared" si="379"/>
        <v>-2324</v>
      </c>
      <c r="DB147" s="5">
        <f t="shared" si="380"/>
        <v>2967</v>
      </c>
      <c r="DC147" s="5">
        <f t="shared" si="381"/>
        <v>-563</v>
      </c>
      <c r="DD147" s="5">
        <f t="shared" si="382"/>
        <v>-1054</v>
      </c>
      <c r="DE147" s="5">
        <f t="shared" si="383"/>
        <v>691</v>
      </c>
      <c r="DF147" s="19"/>
      <c r="DG147" s="19"/>
      <c r="DH147" s="19"/>
      <c r="DI147" s="77"/>
      <c r="DJ147" s="121">
        <v>-6.1224489795918366E-2</v>
      </c>
      <c r="DK147" s="121">
        <v>1.2565217391304349</v>
      </c>
      <c r="DL147" s="121">
        <v>0.12235067437379576</v>
      </c>
      <c r="DM147" s="121">
        <v>-0.25064377682403433</v>
      </c>
      <c r="DN147" s="121">
        <v>0.46735395189003437</v>
      </c>
      <c r="DO147" s="121">
        <v>0.7931303669008587</v>
      </c>
      <c r="DP147" s="121">
        <v>0.34262080975185022</v>
      </c>
      <c r="DQ147" s="121">
        <v>0.81971465629053175</v>
      </c>
      <c r="DR147" s="121">
        <v>0.17124019957234499</v>
      </c>
      <c r="DS147" s="121">
        <v>-0.18728130229727674</v>
      </c>
      <c r="DT147" s="121">
        <v>0.42493448146761514</v>
      </c>
      <c r="DU147" s="121">
        <v>0.20572779821334736</v>
      </c>
      <c r="DV147" s="121">
        <v>9.0433645674438869E-3</v>
      </c>
      <c r="DW147" s="121">
        <v>-0.25094482237339383</v>
      </c>
      <c r="DX147" s="121">
        <v>0.42770650136946808</v>
      </c>
      <c r="DY147" s="121">
        <v>-5.6845718901453957E-2</v>
      </c>
      <c r="DZ147" s="121">
        <v>-0.11283588480890697</v>
      </c>
      <c r="EA147" s="121"/>
      <c r="EB147" s="24"/>
      <c r="EC147" s="63"/>
      <c r="ED147" s="77"/>
      <c r="EE147" s="77"/>
      <c r="EF147" s="77"/>
      <c r="EG147" s="77"/>
      <c r="EH147" s="77"/>
      <c r="EI147" s="77"/>
      <c r="EJ147" s="77"/>
      <c r="EK147" s="77"/>
      <c r="EL147" s="77"/>
      <c r="EM147" s="77"/>
      <c r="EN147" s="77"/>
      <c r="EO147" s="77"/>
      <c r="EP147" s="77"/>
      <c r="EQ147" s="77"/>
      <c r="ER147" s="77"/>
      <c r="ES147" s="77"/>
      <c r="ET147" s="77"/>
      <c r="EU147" s="77"/>
      <c r="EV147" s="77"/>
      <c r="EW147" s="24"/>
      <c r="EX147" s="19"/>
      <c r="EY147" s="77"/>
      <c r="EZ147" s="77"/>
      <c r="FA147" s="77"/>
      <c r="FB147" s="77"/>
      <c r="FC147" s="77"/>
      <c r="FD147" s="77"/>
      <c r="FE147" s="77"/>
      <c r="FF147" s="77"/>
      <c r="FG147" s="77"/>
      <c r="FH147" s="77"/>
      <c r="FI147" s="77"/>
      <c r="FJ147" s="77"/>
      <c r="FK147" s="77"/>
      <c r="FL147" s="77"/>
      <c r="FM147" s="77"/>
      <c r="FN147" s="77"/>
      <c r="FO147" s="77"/>
      <c r="FP147" s="77"/>
      <c r="FQ147" s="77"/>
      <c r="FR147" s="24"/>
      <c r="FS147" s="24"/>
      <c r="FT147" s="24"/>
      <c r="FU147" s="77"/>
      <c r="FV147" s="77"/>
      <c r="FW147" s="77"/>
      <c r="FX147" s="77"/>
      <c r="FY147" s="77"/>
      <c r="FZ147" s="77"/>
      <c r="GA147" s="77"/>
      <c r="GB147" s="77"/>
      <c r="GC147" s="77"/>
      <c r="GD147" s="77"/>
      <c r="GE147" s="77"/>
      <c r="GF147" s="77"/>
      <c r="GG147" s="77"/>
      <c r="GH147" s="77"/>
      <c r="GI147" s="77"/>
      <c r="GJ147" s="77"/>
      <c r="GK147" s="77"/>
      <c r="GL147" s="77"/>
      <c r="GM147" s="77"/>
      <c r="GN147" s="24"/>
      <c r="GO147" s="24">
        <v>2.61E-4</v>
      </c>
      <c r="GP147" s="10">
        <f t="shared" si="384"/>
        <v>0.12789</v>
      </c>
      <c r="GQ147" s="10">
        <f t="shared" si="385"/>
        <v>0.12006</v>
      </c>
      <c r="GR147" s="10">
        <f t="shared" si="386"/>
        <v>0.27091799999999999</v>
      </c>
      <c r="GS147" s="10">
        <f t="shared" si="387"/>
        <v>0.30406499999999997</v>
      </c>
      <c r="GT147" s="10">
        <f t="shared" si="388"/>
        <v>0.227853</v>
      </c>
      <c r="GU147" s="10">
        <f t="shared" si="389"/>
        <v>0.334341</v>
      </c>
      <c r="GV147" s="10">
        <f t="shared" si="390"/>
        <v>0.59951699999999997</v>
      </c>
      <c r="GW147" s="10">
        <f t="shared" si="391"/>
        <v>0.80492399999999997</v>
      </c>
      <c r="GX147" s="10">
        <f t="shared" si="392"/>
        <v>1.4647319999999999</v>
      </c>
      <c r="GY147" s="10">
        <f t="shared" si="393"/>
        <v>1.7155530000000001</v>
      </c>
      <c r="GZ147" s="10">
        <f t="shared" si="394"/>
        <v>1.3942620000000001</v>
      </c>
      <c r="HA147" s="10">
        <f t="shared" si="395"/>
        <v>1.9867319999999999</v>
      </c>
      <c r="HB147" s="10">
        <f t="shared" si="396"/>
        <v>2.3954580000000001</v>
      </c>
      <c r="HC147" s="10">
        <f t="shared" si="397"/>
        <v>2.4171209999999999</v>
      </c>
      <c r="HD147" s="10">
        <f t="shared" si="398"/>
        <v>1.810557</v>
      </c>
      <c r="HE147" s="10">
        <f t="shared" si="399"/>
        <v>2.5849440000000001</v>
      </c>
      <c r="HF147" s="10">
        <f t="shared" si="400"/>
        <v>2.4380009999999999</v>
      </c>
      <c r="HG147" s="10">
        <f t="shared" si="401"/>
        <v>2.1629070000000001</v>
      </c>
      <c r="HH147" s="10">
        <f t="shared" si="402"/>
        <v>2.3432580000000001</v>
      </c>
      <c r="HI147" s="19">
        <f t="shared" si="403"/>
        <v>25.503093</v>
      </c>
      <c r="HJ147" s="115"/>
      <c r="HK147" s="115"/>
      <c r="HL147" s="115"/>
      <c r="HM147" s="115"/>
      <c r="HN147" s="115"/>
      <c r="HO147" s="115"/>
      <c r="HP147" s="115"/>
      <c r="HQ147" s="115"/>
      <c r="HR147" s="115"/>
      <c r="HS147" s="115"/>
      <c r="HT147" s="115"/>
      <c r="HU147" s="115"/>
      <c r="HV147" s="115"/>
      <c r="HW147" s="115"/>
      <c r="HX147" s="115"/>
      <c r="HY147" s="115"/>
      <c r="HZ147" s="115"/>
      <c r="IA147" s="115"/>
      <c r="IB147" s="115"/>
      <c r="IC147" s="22">
        <f t="shared" si="324"/>
        <v>2.61E-4</v>
      </c>
      <c r="ID147" s="22"/>
      <c r="IE147" s="24">
        <f t="shared" si="404"/>
        <v>2.0598132747073463E-7</v>
      </c>
      <c r="IF147" s="24">
        <f t="shared" si="405"/>
        <v>2.2418192750220419E-6</v>
      </c>
    </row>
    <row r="148" spans="1:240" x14ac:dyDescent="0.25">
      <c r="A148" s="163">
        <v>146</v>
      </c>
      <c r="B148" s="49"/>
      <c r="C148" s="43" t="s">
        <v>283</v>
      </c>
      <c r="D148" s="49" t="s">
        <v>183</v>
      </c>
      <c r="E148" s="82">
        <v>145</v>
      </c>
      <c r="F148" s="52" t="s">
        <v>173</v>
      </c>
      <c r="G148" s="17">
        <v>2380</v>
      </c>
      <c r="H148" s="12">
        <v>2578</v>
      </c>
      <c r="I148" s="12">
        <v>2675</v>
      </c>
      <c r="J148" s="12">
        <v>3037</v>
      </c>
      <c r="K148" s="12">
        <v>3451</v>
      </c>
      <c r="L148" s="12">
        <v>3827</v>
      </c>
      <c r="M148" s="12">
        <v>5189</v>
      </c>
      <c r="N148" s="12">
        <v>9372</v>
      </c>
      <c r="O148" s="18">
        <v>12047</v>
      </c>
      <c r="P148" s="9">
        <v>12515</v>
      </c>
      <c r="Q148" s="18">
        <v>11788</v>
      </c>
      <c r="R148" s="18">
        <v>12813</v>
      </c>
      <c r="S148" s="18">
        <v>14182</v>
      </c>
      <c r="T148" s="12">
        <v>14912</v>
      </c>
      <c r="U148" s="12">
        <v>14026</v>
      </c>
      <c r="V148" s="97">
        <f>12507+178</f>
        <v>12685</v>
      </c>
      <c r="W148" s="97">
        <f>12434+174</f>
        <v>12608</v>
      </c>
      <c r="X148" s="97">
        <f>12485+182</f>
        <v>12667</v>
      </c>
      <c r="Y148" s="97">
        <v>12438</v>
      </c>
      <c r="Z148" s="98">
        <f>12205+109</f>
        <v>12314</v>
      </c>
      <c r="AA148" s="63"/>
      <c r="AB148" s="72">
        <f t="shared" si="325"/>
        <v>198</v>
      </c>
      <c r="AC148" s="11">
        <f t="shared" si="326"/>
        <v>97</v>
      </c>
      <c r="AD148" s="11">
        <f t="shared" si="327"/>
        <v>362</v>
      </c>
      <c r="AE148" s="11">
        <f t="shared" si="328"/>
        <v>414</v>
      </c>
      <c r="AF148" s="11">
        <f t="shared" si="329"/>
        <v>376</v>
      </c>
      <c r="AG148" s="11">
        <f t="shared" si="330"/>
        <v>1362</v>
      </c>
      <c r="AH148" s="11">
        <f t="shared" si="331"/>
        <v>4183</v>
      </c>
      <c r="AI148" s="11">
        <f t="shared" si="332"/>
        <v>2675</v>
      </c>
      <c r="AJ148" s="11">
        <f t="shared" si="333"/>
        <v>468</v>
      </c>
      <c r="AK148" s="11">
        <f t="shared" si="334"/>
        <v>-727</v>
      </c>
      <c r="AL148" s="11">
        <f t="shared" si="335"/>
        <v>1025</v>
      </c>
      <c r="AM148" s="11">
        <f t="shared" si="336"/>
        <v>1369</v>
      </c>
      <c r="AN148" s="11">
        <f t="shared" si="337"/>
        <v>730</v>
      </c>
      <c r="AO148" s="11">
        <f t="shared" si="338"/>
        <v>-886</v>
      </c>
      <c r="AP148" s="11">
        <f t="shared" si="339"/>
        <v>-1341</v>
      </c>
      <c r="AQ148" s="11">
        <f t="shared" si="340"/>
        <v>-77</v>
      </c>
      <c r="AR148" s="11">
        <f t="shared" si="341"/>
        <v>59</v>
      </c>
      <c r="AS148" s="11">
        <f t="shared" si="342"/>
        <v>-229</v>
      </c>
      <c r="AT148" s="11">
        <f t="shared" si="343"/>
        <v>-124</v>
      </c>
      <c r="AU148" s="78">
        <f t="shared" si="344"/>
        <v>9934</v>
      </c>
      <c r="AV148" s="65"/>
      <c r="AW148" s="17">
        <v>133</v>
      </c>
      <c r="AX148" s="12">
        <v>297</v>
      </c>
      <c r="AY148" s="12">
        <v>265</v>
      </c>
      <c r="AZ148" s="12">
        <v>301</v>
      </c>
      <c r="BA148" s="12">
        <v>237</v>
      </c>
      <c r="BB148" s="12">
        <v>336</v>
      </c>
      <c r="BC148" s="12">
        <v>390</v>
      </c>
      <c r="BD148" s="12">
        <v>670</v>
      </c>
      <c r="BE148" s="12">
        <v>1661</v>
      </c>
      <c r="BF148" s="11">
        <v>2721</v>
      </c>
      <c r="BG148" s="12">
        <v>1724</v>
      </c>
      <c r="BH148" s="12">
        <v>1641</v>
      </c>
      <c r="BI148" s="12">
        <v>1032</v>
      </c>
      <c r="BJ148" s="12">
        <v>1439</v>
      </c>
      <c r="BK148" s="12">
        <f>1525+16</f>
        <v>1541</v>
      </c>
      <c r="BL148" s="12">
        <f>641+17</f>
        <v>658</v>
      </c>
      <c r="BM148" s="11">
        <f>950+19</f>
        <v>969</v>
      </c>
      <c r="BN148" s="11">
        <f>1029+9</f>
        <v>1038</v>
      </c>
      <c r="BO148" s="12">
        <v>973</v>
      </c>
      <c r="BP148" s="27">
        <f t="shared" si="345"/>
        <v>18026</v>
      </c>
      <c r="BQ148" s="27"/>
      <c r="BR148" s="5">
        <f t="shared" si="346"/>
        <v>331</v>
      </c>
      <c r="BS148" s="5">
        <f t="shared" si="347"/>
        <v>394</v>
      </c>
      <c r="BT148" s="5">
        <f t="shared" si="348"/>
        <v>627</v>
      </c>
      <c r="BU148" s="5">
        <f t="shared" si="349"/>
        <v>715</v>
      </c>
      <c r="BV148" s="5">
        <f t="shared" si="350"/>
        <v>613</v>
      </c>
      <c r="BW148" s="5">
        <f t="shared" si="351"/>
        <v>1698</v>
      </c>
      <c r="BX148" s="5">
        <f t="shared" si="352"/>
        <v>4573</v>
      </c>
      <c r="BY148" s="5">
        <f t="shared" si="353"/>
        <v>3345</v>
      </c>
      <c r="BZ148" s="5">
        <f t="shared" si="354"/>
        <v>2129</v>
      </c>
      <c r="CA148" s="5">
        <f t="shared" si="355"/>
        <v>1994</v>
      </c>
      <c r="CB148" s="5">
        <f t="shared" si="356"/>
        <v>2749</v>
      </c>
      <c r="CC148" s="5">
        <f t="shared" si="357"/>
        <v>3010</v>
      </c>
      <c r="CD148" s="5">
        <f t="shared" si="358"/>
        <v>1762</v>
      </c>
      <c r="CE148" s="5">
        <f t="shared" si="359"/>
        <v>553</v>
      </c>
      <c r="CF148" s="5">
        <f t="shared" si="360"/>
        <v>200</v>
      </c>
      <c r="CG148" s="5">
        <f t="shared" si="361"/>
        <v>581</v>
      </c>
      <c r="CH148" s="5">
        <f t="shared" si="362"/>
        <v>1028</v>
      </c>
      <c r="CI148" s="5">
        <f t="shared" si="363"/>
        <v>809</v>
      </c>
      <c r="CJ148" s="5">
        <f t="shared" si="364"/>
        <v>849</v>
      </c>
      <c r="CK148" s="19">
        <f t="shared" si="365"/>
        <v>27960</v>
      </c>
      <c r="CL148" s="19"/>
      <c r="CM148" s="5"/>
      <c r="CN148" s="5">
        <f t="shared" si="366"/>
        <v>63</v>
      </c>
      <c r="CO148" s="5">
        <f t="shared" si="367"/>
        <v>233</v>
      </c>
      <c r="CP148" s="5">
        <f t="shared" si="368"/>
        <v>88</v>
      </c>
      <c r="CQ148" s="5">
        <f t="shared" si="369"/>
        <v>-102</v>
      </c>
      <c r="CR148" s="5">
        <f t="shared" si="370"/>
        <v>1085</v>
      </c>
      <c r="CS148" s="5">
        <f t="shared" si="371"/>
        <v>2875</v>
      </c>
      <c r="CT148" s="5">
        <f t="shared" si="372"/>
        <v>-1228</v>
      </c>
      <c r="CU148" s="5">
        <f t="shared" si="373"/>
        <v>-1216</v>
      </c>
      <c r="CV148" s="5">
        <f t="shared" si="374"/>
        <v>-135</v>
      </c>
      <c r="CW148" s="5">
        <f t="shared" si="375"/>
        <v>755</v>
      </c>
      <c r="CX148" s="5">
        <f t="shared" si="376"/>
        <v>261</v>
      </c>
      <c r="CY148" s="5">
        <f t="shared" si="377"/>
        <v>-1248</v>
      </c>
      <c r="CZ148" s="5">
        <f t="shared" si="378"/>
        <v>-1209</v>
      </c>
      <c r="DA148" s="5">
        <f t="shared" si="379"/>
        <v>-353</v>
      </c>
      <c r="DB148" s="5">
        <f t="shared" si="380"/>
        <v>381</v>
      </c>
      <c r="DC148" s="5">
        <f t="shared" si="381"/>
        <v>447</v>
      </c>
      <c r="DD148" s="5">
        <f t="shared" si="382"/>
        <v>-219</v>
      </c>
      <c r="DE148" s="5">
        <f t="shared" si="383"/>
        <v>40</v>
      </c>
      <c r="DF148" s="19"/>
      <c r="DG148" s="19"/>
      <c r="DH148" s="19"/>
      <c r="DI148" s="77"/>
      <c r="DJ148" s="121">
        <v>0.19033232628398791</v>
      </c>
      <c r="DK148" s="121">
        <v>0.59137055837563457</v>
      </c>
      <c r="DL148" s="121">
        <v>0.14035087719298245</v>
      </c>
      <c r="DM148" s="121">
        <v>-0.14265734265734265</v>
      </c>
      <c r="DN148" s="121">
        <v>1.7699836867862968</v>
      </c>
      <c r="DO148" s="121">
        <v>1.693168433451119</v>
      </c>
      <c r="DP148" s="121">
        <v>-0.26853269188716378</v>
      </c>
      <c r="DQ148" s="121">
        <v>-0.36352765321375186</v>
      </c>
      <c r="DR148" s="121">
        <v>-6.3410051667449507E-2</v>
      </c>
      <c r="DS148" s="121">
        <v>0.37863590772316952</v>
      </c>
      <c r="DT148" s="121">
        <v>9.4943615860312844E-2</v>
      </c>
      <c r="DU148" s="121">
        <v>-0.41461794019933557</v>
      </c>
      <c r="DV148" s="121">
        <v>-0.68615209988649262</v>
      </c>
      <c r="DW148" s="121">
        <v>-0.63833634719710675</v>
      </c>
      <c r="DX148" s="121">
        <v>1.905</v>
      </c>
      <c r="DY148" s="121">
        <v>0.76936316695352835</v>
      </c>
      <c r="DZ148" s="121">
        <v>-0.21303501945525291</v>
      </c>
      <c r="EA148" s="121"/>
      <c r="EB148" s="24"/>
      <c r="EC148" s="65"/>
      <c r="ED148" s="77"/>
      <c r="EE148" s="77"/>
      <c r="EF148" s="77"/>
      <c r="EG148" s="77"/>
      <c r="EH148" s="77"/>
      <c r="EI148" s="77"/>
      <c r="EJ148" s="77"/>
      <c r="EK148" s="77"/>
      <c r="EL148" s="77"/>
      <c r="EM148" s="77"/>
      <c r="EN148" s="77"/>
      <c r="EO148" s="77"/>
      <c r="EP148" s="77"/>
      <c r="EQ148" s="77"/>
      <c r="ER148" s="77"/>
      <c r="ES148" s="77"/>
      <c r="ET148" s="77"/>
      <c r="EU148" s="77"/>
      <c r="EV148" s="77"/>
      <c r="EW148" s="24"/>
      <c r="EX148" s="27"/>
      <c r="EY148" s="77"/>
      <c r="EZ148" s="77"/>
      <c r="FA148" s="77"/>
      <c r="FB148" s="77"/>
      <c r="FC148" s="77"/>
      <c r="FD148" s="77"/>
      <c r="FE148" s="77"/>
      <c r="FF148" s="77"/>
      <c r="FG148" s="77"/>
      <c r="FH148" s="77"/>
      <c r="FI148" s="77"/>
      <c r="FJ148" s="77"/>
      <c r="FK148" s="77"/>
      <c r="FL148" s="77"/>
      <c r="FM148" s="77"/>
      <c r="FN148" s="77"/>
      <c r="FO148" s="77"/>
      <c r="FP148" s="77"/>
      <c r="FQ148" s="77"/>
      <c r="FR148" s="24"/>
      <c r="FS148" s="24"/>
      <c r="FT148" s="24"/>
      <c r="FU148" s="77"/>
      <c r="FV148" s="77"/>
      <c r="FW148" s="77"/>
      <c r="FX148" s="77"/>
      <c r="FY148" s="77"/>
      <c r="FZ148" s="77"/>
      <c r="GA148" s="77"/>
      <c r="GB148" s="77"/>
      <c r="GC148" s="77"/>
      <c r="GD148" s="77"/>
      <c r="GE148" s="77"/>
      <c r="GF148" s="77"/>
      <c r="GG148" s="77"/>
      <c r="GH148" s="77"/>
      <c r="GI148" s="77"/>
      <c r="GJ148" s="77"/>
      <c r="GK148" s="77"/>
      <c r="GL148" s="77"/>
      <c r="GM148" s="77"/>
      <c r="GN148" s="24"/>
      <c r="GO148" s="24">
        <v>0.10178999999999999</v>
      </c>
      <c r="GP148" s="10">
        <f t="shared" si="384"/>
        <v>33.692489999999999</v>
      </c>
      <c r="GQ148" s="10">
        <f t="shared" si="385"/>
        <v>40.105259999999994</v>
      </c>
      <c r="GR148" s="10">
        <f t="shared" si="386"/>
        <v>63.822329999999994</v>
      </c>
      <c r="GS148" s="10">
        <f t="shared" si="387"/>
        <v>72.779849999999996</v>
      </c>
      <c r="GT148" s="10">
        <f t="shared" si="388"/>
        <v>62.397269999999992</v>
      </c>
      <c r="GU148" s="10">
        <f t="shared" si="389"/>
        <v>172.83941999999999</v>
      </c>
      <c r="GV148" s="10">
        <f t="shared" si="390"/>
        <v>465.48566999999997</v>
      </c>
      <c r="GW148" s="10">
        <f t="shared" si="391"/>
        <v>340.48755</v>
      </c>
      <c r="GX148" s="10">
        <f t="shared" si="392"/>
        <v>216.71090999999998</v>
      </c>
      <c r="GY148" s="10">
        <f t="shared" si="393"/>
        <v>202.96925999999999</v>
      </c>
      <c r="GZ148" s="10">
        <f t="shared" si="394"/>
        <v>279.82070999999996</v>
      </c>
      <c r="HA148" s="10">
        <f t="shared" si="395"/>
        <v>306.3879</v>
      </c>
      <c r="HB148" s="10">
        <f t="shared" si="396"/>
        <v>179.35397999999998</v>
      </c>
      <c r="HC148" s="10">
        <f t="shared" si="397"/>
        <v>56.289869999999993</v>
      </c>
      <c r="HD148" s="10">
        <f t="shared" si="398"/>
        <v>20.357999999999997</v>
      </c>
      <c r="HE148" s="10">
        <f t="shared" si="399"/>
        <v>59.139989999999997</v>
      </c>
      <c r="HF148" s="10">
        <f t="shared" si="400"/>
        <v>104.64012</v>
      </c>
      <c r="HG148" s="10">
        <f t="shared" si="401"/>
        <v>82.348109999999991</v>
      </c>
      <c r="HH148" s="10">
        <f t="shared" si="402"/>
        <v>86.419709999999995</v>
      </c>
      <c r="HI148" s="19">
        <f t="shared" si="403"/>
        <v>2846.0483999999997</v>
      </c>
      <c r="HJ148" s="115"/>
      <c r="HK148" s="115"/>
      <c r="HL148" s="115"/>
      <c r="HM148" s="115"/>
      <c r="HN148" s="115"/>
      <c r="HO148" s="115"/>
      <c r="HP148" s="115"/>
      <c r="HQ148" s="115"/>
      <c r="HR148" s="115"/>
      <c r="HS148" s="115"/>
      <c r="HT148" s="115"/>
      <c r="HU148" s="115"/>
      <c r="HV148" s="115"/>
      <c r="HW148" s="115"/>
      <c r="HX148" s="115"/>
      <c r="HY148" s="115"/>
      <c r="HZ148" s="115"/>
      <c r="IA148" s="115"/>
      <c r="IB148" s="115"/>
      <c r="IC148" s="22">
        <f t="shared" si="324"/>
        <v>0.10178999999999999</v>
      </c>
      <c r="ID148" s="22"/>
      <c r="IE148" s="24">
        <f t="shared" si="404"/>
        <v>7.5966225594603408E-6</v>
      </c>
      <c r="IF148" s="24">
        <f t="shared" si="405"/>
        <v>2.5017852386632639E-4</v>
      </c>
    </row>
    <row r="149" spans="1:240" x14ac:dyDescent="0.25">
      <c r="A149" s="163">
        <v>147</v>
      </c>
      <c r="B149" s="49"/>
      <c r="C149" s="49" t="s">
        <v>282</v>
      </c>
      <c r="D149" s="49" t="s">
        <v>186</v>
      </c>
      <c r="E149" s="82">
        <v>327</v>
      </c>
      <c r="F149" s="50" t="s">
        <v>65</v>
      </c>
      <c r="G149" s="17">
        <v>2323</v>
      </c>
      <c r="H149" s="12">
        <v>2816</v>
      </c>
      <c r="I149" s="12">
        <v>3022</v>
      </c>
      <c r="J149" s="12">
        <v>2930</v>
      </c>
      <c r="K149" s="12">
        <v>2593</v>
      </c>
      <c r="L149" s="12">
        <v>2726</v>
      </c>
      <c r="M149" s="12">
        <v>2996</v>
      </c>
      <c r="N149" s="12">
        <v>3143</v>
      </c>
      <c r="O149" s="12">
        <v>3341</v>
      </c>
      <c r="P149" s="11">
        <v>3166</v>
      </c>
      <c r="Q149" s="11">
        <v>3130</v>
      </c>
      <c r="R149" s="12">
        <v>3346</v>
      </c>
      <c r="S149" s="11">
        <v>3703</v>
      </c>
      <c r="T149" s="11">
        <v>3945</v>
      </c>
      <c r="U149" s="11">
        <v>3607</v>
      </c>
      <c r="V149" s="98">
        <v>3288</v>
      </c>
      <c r="W149" s="98">
        <v>3316</v>
      </c>
      <c r="X149" s="98">
        <v>3215</v>
      </c>
      <c r="Y149" s="98">
        <v>3116</v>
      </c>
      <c r="Z149" s="98">
        <v>3025</v>
      </c>
      <c r="AA149" s="65"/>
      <c r="AB149" s="72">
        <f t="shared" si="325"/>
        <v>493</v>
      </c>
      <c r="AC149" s="11">
        <f t="shared" si="326"/>
        <v>206</v>
      </c>
      <c r="AD149" s="11">
        <f t="shared" si="327"/>
        <v>-92</v>
      </c>
      <c r="AE149" s="11">
        <f t="shared" si="328"/>
        <v>-337</v>
      </c>
      <c r="AF149" s="11">
        <f t="shared" si="329"/>
        <v>133</v>
      </c>
      <c r="AG149" s="11">
        <f t="shared" si="330"/>
        <v>270</v>
      </c>
      <c r="AH149" s="11">
        <f t="shared" si="331"/>
        <v>147</v>
      </c>
      <c r="AI149" s="11">
        <f t="shared" si="332"/>
        <v>198</v>
      </c>
      <c r="AJ149" s="11">
        <f t="shared" si="333"/>
        <v>-175</v>
      </c>
      <c r="AK149" s="11">
        <f t="shared" si="334"/>
        <v>-36</v>
      </c>
      <c r="AL149" s="11">
        <f t="shared" si="335"/>
        <v>216</v>
      </c>
      <c r="AM149" s="11">
        <f t="shared" si="336"/>
        <v>357</v>
      </c>
      <c r="AN149" s="11">
        <f t="shared" si="337"/>
        <v>242</v>
      </c>
      <c r="AO149" s="11">
        <f t="shared" si="338"/>
        <v>-338</v>
      </c>
      <c r="AP149" s="11">
        <f t="shared" si="339"/>
        <v>-319</v>
      </c>
      <c r="AQ149" s="11">
        <f t="shared" si="340"/>
        <v>28</v>
      </c>
      <c r="AR149" s="11">
        <f t="shared" si="341"/>
        <v>-101</v>
      </c>
      <c r="AS149" s="11">
        <f t="shared" si="342"/>
        <v>-99</v>
      </c>
      <c r="AT149" s="11">
        <f t="shared" si="343"/>
        <v>-91</v>
      </c>
      <c r="AU149" s="78">
        <f t="shared" si="344"/>
        <v>702</v>
      </c>
      <c r="AV149" s="65"/>
      <c r="AW149" s="17">
        <v>232</v>
      </c>
      <c r="AX149" s="12">
        <v>484</v>
      </c>
      <c r="AY149" s="12">
        <v>794</v>
      </c>
      <c r="AZ149" s="12">
        <v>1012</v>
      </c>
      <c r="BA149" s="12">
        <v>557</v>
      </c>
      <c r="BB149" s="12">
        <v>571</v>
      </c>
      <c r="BC149" s="12">
        <v>700</v>
      </c>
      <c r="BD149" s="12">
        <v>635</v>
      </c>
      <c r="BE149" s="12">
        <v>924</v>
      </c>
      <c r="BF149" s="11">
        <v>723</v>
      </c>
      <c r="BG149" s="11">
        <v>416</v>
      </c>
      <c r="BH149" s="11">
        <v>442</v>
      </c>
      <c r="BI149" s="11">
        <v>298</v>
      </c>
      <c r="BJ149" s="11">
        <v>558</v>
      </c>
      <c r="BK149" s="11">
        <v>509</v>
      </c>
      <c r="BL149" s="11">
        <v>185</v>
      </c>
      <c r="BM149" s="12">
        <v>358</v>
      </c>
      <c r="BN149" s="12">
        <v>348</v>
      </c>
      <c r="BO149" s="11">
        <v>365</v>
      </c>
      <c r="BP149" s="27">
        <f t="shared" si="345"/>
        <v>10111</v>
      </c>
      <c r="BQ149" s="27"/>
      <c r="BR149" s="5">
        <f t="shared" si="346"/>
        <v>725</v>
      </c>
      <c r="BS149" s="5">
        <f t="shared" si="347"/>
        <v>690</v>
      </c>
      <c r="BT149" s="5">
        <f t="shared" si="348"/>
        <v>702</v>
      </c>
      <c r="BU149" s="5">
        <f t="shared" si="349"/>
        <v>675</v>
      </c>
      <c r="BV149" s="5">
        <f t="shared" si="350"/>
        <v>690</v>
      </c>
      <c r="BW149" s="5">
        <f t="shared" si="351"/>
        <v>841</v>
      </c>
      <c r="BX149" s="5">
        <f t="shared" si="352"/>
        <v>847</v>
      </c>
      <c r="BY149" s="5">
        <f t="shared" si="353"/>
        <v>833</v>
      </c>
      <c r="BZ149" s="5">
        <f t="shared" si="354"/>
        <v>749</v>
      </c>
      <c r="CA149" s="5">
        <f t="shared" si="355"/>
        <v>687</v>
      </c>
      <c r="CB149" s="5">
        <f t="shared" si="356"/>
        <v>632</v>
      </c>
      <c r="CC149" s="5">
        <f t="shared" si="357"/>
        <v>799</v>
      </c>
      <c r="CD149" s="5">
        <f t="shared" si="358"/>
        <v>540</v>
      </c>
      <c r="CE149" s="5">
        <f t="shared" si="359"/>
        <v>220</v>
      </c>
      <c r="CF149" s="5">
        <f t="shared" si="360"/>
        <v>190</v>
      </c>
      <c r="CG149" s="5">
        <f t="shared" si="361"/>
        <v>213</v>
      </c>
      <c r="CH149" s="5">
        <f t="shared" si="362"/>
        <v>257</v>
      </c>
      <c r="CI149" s="5">
        <f t="shared" si="363"/>
        <v>249</v>
      </c>
      <c r="CJ149" s="5">
        <f t="shared" si="364"/>
        <v>274</v>
      </c>
      <c r="CK149" s="19">
        <f t="shared" si="365"/>
        <v>10813</v>
      </c>
      <c r="CL149" s="19"/>
      <c r="CM149" s="5"/>
      <c r="CN149" s="5">
        <f t="shared" si="366"/>
        <v>-35</v>
      </c>
      <c r="CO149" s="5">
        <f t="shared" si="367"/>
        <v>12</v>
      </c>
      <c r="CP149" s="5">
        <f t="shared" si="368"/>
        <v>-27</v>
      </c>
      <c r="CQ149" s="5">
        <f t="shared" si="369"/>
        <v>15</v>
      </c>
      <c r="CR149" s="5">
        <f t="shared" si="370"/>
        <v>151</v>
      </c>
      <c r="CS149" s="5">
        <f t="shared" si="371"/>
        <v>6</v>
      </c>
      <c r="CT149" s="5">
        <f t="shared" si="372"/>
        <v>-14</v>
      </c>
      <c r="CU149" s="5">
        <f t="shared" si="373"/>
        <v>-84</v>
      </c>
      <c r="CV149" s="5">
        <f t="shared" si="374"/>
        <v>-62</v>
      </c>
      <c r="CW149" s="5">
        <f t="shared" si="375"/>
        <v>-55</v>
      </c>
      <c r="CX149" s="5">
        <f t="shared" si="376"/>
        <v>167</v>
      </c>
      <c r="CY149" s="5">
        <f t="shared" si="377"/>
        <v>-259</v>
      </c>
      <c r="CZ149" s="5">
        <f t="shared" si="378"/>
        <v>-320</v>
      </c>
      <c r="DA149" s="5">
        <f t="shared" si="379"/>
        <v>-30</v>
      </c>
      <c r="DB149" s="5">
        <f t="shared" si="380"/>
        <v>23</v>
      </c>
      <c r="DC149" s="5">
        <f t="shared" si="381"/>
        <v>44</v>
      </c>
      <c r="DD149" s="5">
        <f t="shared" si="382"/>
        <v>-8</v>
      </c>
      <c r="DE149" s="5">
        <f t="shared" si="383"/>
        <v>25</v>
      </c>
      <c r="DF149" s="19"/>
      <c r="DG149" s="19"/>
      <c r="DH149" s="19"/>
      <c r="DI149" s="77"/>
      <c r="DJ149" s="121">
        <v>-4.8275862068965517E-2</v>
      </c>
      <c r="DK149" s="121">
        <v>1.7391304347826087E-2</v>
      </c>
      <c r="DL149" s="121">
        <v>-3.8461538461538464E-2</v>
      </c>
      <c r="DM149" s="121">
        <v>2.2222222222222223E-2</v>
      </c>
      <c r="DN149" s="121">
        <v>0.21884057971014492</v>
      </c>
      <c r="DO149" s="121">
        <v>7.1343638525564806E-3</v>
      </c>
      <c r="DP149" s="121">
        <v>-1.6528925619834711E-2</v>
      </c>
      <c r="DQ149" s="121">
        <v>-0.10084033613445378</v>
      </c>
      <c r="DR149" s="121">
        <v>-8.2777036048064079E-2</v>
      </c>
      <c r="DS149" s="121">
        <v>-8.0058224163027658E-2</v>
      </c>
      <c r="DT149" s="121">
        <v>0.26424050632911394</v>
      </c>
      <c r="DU149" s="121">
        <v>-0.3241551939924906</v>
      </c>
      <c r="DV149" s="121">
        <v>-0.59259259259259256</v>
      </c>
      <c r="DW149" s="121">
        <v>-0.13636363636363635</v>
      </c>
      <c r="DX149" s="121">
        <v>0.12105263157894737</v>
      </c>
      <c r="DY149" s="121">
        <v>0.20657276995305165</v>
      </c>
      <c r="DZ149" s="121">
        <v>-3.1128404669260701E-2</v>
      </c>
      <c r="EA149" s="121"/>
      <c r="EB149" s="24"/>
      <c r="EC149" s="65"/>
      <c r="ED149" s="77"/>
      <c r="EE149" s="77"/>
      <c r="EF149" s="77"/>
      <c r="EG149" s="77"/>
      <c r="EH149" s="77"/>
      <c r="EI149" s="77"/>
      <c r="EJ149" s="77"/>
      <c r="EK149" s="77"/>
      <c r="EL149" s="77"/>
      <c r="EM149" s="77"/>
      <c r="EN149" s="77"/>
      <c r="EO149" s="77"/>
      <c r="EP149" s="77"/>
      <c r="EQ149" s="77"/>
      <c r="ER149" s="77"/>
      <c r="ES149" s="77"/>
      <c r="ET149" s="77"/>
      <c r="EU149" s="77"/>
      <c r="EV149" s="77"/>
      <c r="EW149" s="24"/>
      <c r="EX149" s="27"/>
      <c r="EY149" s="77"/>
      <c r="EZ149" s="77"/>
      <c r="FA149" s="77"/>
      <c r="FB149" s="77"/>
      <c r="FC149" s="77"/>
      <c r="FD149" s="77"/>
      <c r="FE149" s="77"/>
      <c r="FF149" s="77"/>
      <c r="FG149" s="77"/>
      <c r="FH149" s="77"/>
      <c r="FI149" s="77"/>
      <c r="FJ149" s="77"/>
      <c r="FK149" s="77"/>
      <c r="FL149" s="77"/>
      <c r="FM149" s="77"/>
      <c r="FN149" s="77"/>
      <c r="FO149" s="77"/>
      <c r="FP149" s="77"/>
      <c r="FQ149" s="77"/>
      <c r="FR149" s="24"/>
      <c r="FS149" s="24"/>
      <c r="FT149" s="24"/>
      <c r="FU149" s="77"/>
      <c r="FV149" s="77"/>
      <c r="FW149" s="77"/>
      <c r="FX149" s="77"/>
      <c r="FY149" s="77"/>
      <c r="FZ149" s="77"/>
      <c r="GA149" s="77"/>
      <c r="GB149" s="77"/>
      <c r="GC149" s="77"/>
      <c r="GD149" s="77"/>
      <c r="GE149" s="77"/>
      <c r="GF149" s="77"/>
      <c r="GG149" s="77"/>
      <c r="GH149" s="77"/>
      <c r="GI149" s="77"/>
      <c r="GJ149" s="77"/>
      <c r="GK149" s="77"/>
      <c r="GL149" s="77"/>
      <c r="GM149" s="77"/>
      <c r="GN149" s="24"/>
      <c r="GO149" s="24">
        <v>1.566E-2</v>
      </c>
      <c r="GP149" s="10">
        <f t="shared" si="384"/>
        <v>11.3535</v>
      </c>
      <c r="GQ149" s="10">
        <f t="shared" si="385"/>
        <v>10.805400000000001</v>
      </c>
      <c r="GR149" s="10">
        <f t="shared" si="386"/>
        <v>10.993320000000001</v>
      </c>
      <c r="GS149" s="10">
        <f t="shared" si="387"/>
        <v>10.570500000000001</v>
      </c>
      <c r="GT149" s="10">
        <f t="shared" si="388"/>
        <v>10.805400000000001</v>
      </c>
      <c r="GU149" s="10">
        <f t="shared" si="389"/>
        <v>13.170059999999999</v>
      </c>
      <c r="GV149" s="10">
        <f t="shared" si="390"/>
        <v>13.26402</v>
      </c>
      <c r="GW149" s="10">
        <f t="shared" si="391"/>
        <v>13.044779999999999</v>
      </c>
      <c r="GX149" s="10">
        <f t="shared" si="392"/>
        <v>11.729340000000001</v>
      </c>
      <c r="GY149" s="10">
        <f t="shared" si="393"/>
        <v>10.758420000000001</v>
      </c>
      <c r="GZ149" s="10">
        <f t="shared" si="394"/>
        <v>9.897120000000001</v>
      </c>
      <c r="HA149" s="10">
        <f t="shared" si="395"/>
        <v>12.51234</v>
      </c>
      <c r="HB149" s="10">
        <f t="shared" si="396"/>
        <v>8.4564000000000004</v>
      </c>
      <c r="HC149" s="10">
        <f t="shared" si="397"/>
        <v>3.4452000000000003</v>
      </c>
      <c r="HD149" s="10">
        <f t="shared" si="398"/>
        <v>2.9754</v>
      </c>
      <c r="HE149" s="10">
        <f t="shared" si="399"/>
        <v>3.3355800000000002</v>
      </c>
      <c r="HF149" s="10">
        <f t="shared" si="400"/>
        <v>4.0246199999999996</v>
      </c>
      <c r="HG149" s="10">
        <f t="shared" si="401"/>
        <v>3.89934</v>
      </c>
      <c r="HH149" s="10">
        <f t="shared" si="402"/>
        <v>4.2908400000000002</v>
      </c>
      <c r="HI149" s="19">
        <f t="shared" si="403"/>
        <v>169.33158</v>
      </c>
      <c r="HJ149" s="115"/>
      <c r="HK149" s="115"/>
      <c r="HL149" s="115"/>
      <c r="HM149" s="115"/>
      <c r="HN149" s="115"/>
      <c r="HO149" s="115"/>
      <c r="HP149" s="115"/>
      <c r="HQ149" s="115"/>
      <c r="HR149" s="115"/>
      <c r="HS149" s="115"/>
      <c r="HT149" s="115"/>
      <c r="HU149" s="115"/>
      <c r="HV149" s="115"/>
      <c r="HW149" s="115"/>
      <c r="HX149" s="115"/>
      <c r="HY149" s="115"/>
      <c r="HZ149" s="115"/>
      <c r="IA149" s="115"/>
      <c r="IB149" s="115"/>
      <c r="IC149" s="22">
        <f t="shared" si="324"/>
        <v>1.566E-2</v>
      </c>
      <c r="ID149" s="22"/>
      <c r="IE149" s="24">
        <f t="shared" si="404"/>
        <v>3.7718122339261278E-7</v>
      </c>
      <c r="IF149" s="24">
        <f t="shared" si="405"/>
        <v>1.488489258592818E-5</v>
      </c>
    </row>
    <row r="150" spans="1:240" x14ac:dyDescent="0.25">
      <c r="A150" s="163">
        <v>148</v>
      </c>
      <c r="B150" s="43"/>
      <c r="C150" s="43" t="s">
        <v>189</v>
      </c>
      <c r="D150" s="43" t="s">
        <v>189</v>
      </c>
      <c r="E150" s="82">
        <v>623</v>
      </c>
      <c r="F150" s="52" t="s">
        <v>117</v>
      </c>
      <c r="G150" s="17">
        <v>2</v>
      </c>
      <c r="H150" s="12">
        <v>2</v>
      </c>
      <c r="I150" s="12">
        <v>2</v>
      </c>
      <c r="J150" s="12">
        <v>2</v>
      </c>
      <c r="K150" s="12">
        <v>1</v>
      </c>
      <c r="L150" s="12">
        <v>1</v>
      </c>
      <c r="M150" s="12">
        <v>1</v>
      </c>
      <c r="N150" s="11">
        <v>0</v>
      </c>
      <c r="O150" s="11">
        <v>1</v>
      </c>
      <c r="P150" s="11">
        <v>1</v>
      </c>
      <c r="Q150" s="12">
        <v>5</v>
      </c>
      <c r="R150" s="11">
        <v>5</v>
      </c>
      <c r="S150" s="12">
        <v>5</v>
      </c>
      <c r="T150" s="11"/>
      <c r="U150" s="11"/>
      <c r="V150" s="98">
        <v>2</v>
      </c>
      <c r="W150" s="98">
        <v>2</v>
      </c>
      <c r="X150" s="98">
        <v>2</v>
      </c>
      <c r="Y150" s="98">
        <v>1</v>
      </c>
      <c r="Z150" s="5">
        <v>1</v>
      </c>
      <c r="AA150" s="65"/>
      <c r="AB150" s="72">
        <f t="shared" si="325"/>
        <v>0</v>
      </c>
      <c r="AC150" s="11">
        <f t="shared" si="326"/>
        <v>0</v>
      </c>
      <c r="AD150" s="11">
        <f t="shared" si="327"/>
        <v>0</v>
      </c>
      <c r="AE150" s="11">
        <f t="shared" si="328"/>
        <v>-1</v>
      </c>
      <c r="AF150" s="11">
        <f t="shared" si="329"/>
        <v>0</v>
      </c>
      <c r="AG150" s="11">
        <f t="shared" si="330"/>
        <v>0</v>
      </c>
      <c r="AH150" s="11">
        <f t="shared" si="331"/>
        <v>-1</v>
      </c>
      <c r="AI150" s="11">
        <f t="shared" si="332"/>
        <v>1</v>
      </c>
      <c r="AJ150" s="11">
        <f t="shared" si="333"/>
        <v>0</v>
      </c>
      <c r="AK150" s="11">
        <f t="shared" si="334"/>
        <v>4</v>
      </c>
      <c r="AL150" s="11">
        <f t="shared" si="335"/>
        <v>0</v>
      </c>
      <c r="AM150" s="11">
        <f t="shared" si="336"/>
        <v>0</v>
      </c>
      <c r="AN150" s="11">
        <f t="shared" si="337"/>
        <v>-5</v>
      </c>
      <c r="AO150" s="11">
        <f t="shared" si="338"/>
        <v>0</v>
      </c>
      <c r="AP150" s="11">
        <f t="shared" si="339"/>
        <v>2</v>
      </c>
      <c r="AQ150" s="11">
        <f t="shared" si="340"/>
        <v>0</v>
      </c>
      <c r="AR150" s="11">
        <f t="shared" si="341"/>
        <v>0</v>
      </c>
      <c r="AS150" s="11">
        <f t="shared" si="342"/>
        <v>-1</v>
      </c>
      <c r="AT150" s="11">
        <f t="shared" si="343"/>
        <v>0</v>
      </c>
      <c r="AU150" s="78">
        <f t="shared" si="344"/>
        <v>-1</v>
      </c>
      <c r="AV150" s="65"/>
      <c r="AW150" s="17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23"/>
      <c r="BP150" s="27">
        <f t="shared" si="345"/>
        <v>0</v>
      </c>
      <c r="BQ150" s="27"/>
      <c r="BR150" s="5">
        <f t="shared" si="346"/>
        <v>0</v>
      </c>
      <c r="BS150" s="5">
        <f t="shared" si="347"/>
        <v>0</v>
      </c>
      <c r="BT150" s="5">
        <f t="shared" si="348"/>
        <v>0</v>
      </c>
      <c r="BU150" s="5">
        <f t="shared" si="349"/>
        <v>-1</v>
      </c>
      <c r="BV150" s="5">
        <f t="shared" si="350"/>
        <v>0</v>
      </c>
      <c r="BW150" s="5">
        <f t="shared" si="351"/>
        <v>0</v>
      </c>
      <c r="BX150" s="5">
        <f t="shared" si="352"/>
        <v>-1</v>
      </c>
      <c r="BY150" s="5">
        <f t="shared" si="353"/>
        <v>1</v>
      </c>
      <c r="BZ150" s="5">
        <f t="shared" si="354"/>
        <v>0</v>
      </c>
      <c r="CA150" s="5">
        <f t="shared" si="355"/>
        <v>4</v>
      </c>
      <c r="CB150" s="5">
        <f t="shared" si="356"/>
        <v>0</v>
      </c>
      <c r="CC150" s="5">
        <f t="shared" si="357"/>
        <v>0</v>
      </c>
      <c r="CD150" s="5">
        <f t="shared" si="358"/>
        <v>-5</v>
      </c>
      <c r="CE150" s="5">
        <f t="shared" si="359"/>
        <v>0</v>
      </c>
      <c r="CF150" s="5">
        <f t="shared" si="360"/>
        <v>2</v>
      </c>
      <c r="CG150" s="5">
        <f t="shared" si="361"/>
        <v>0</v>
      </c>
      <c r="CH150" s="5">
        <f t="shared" si="362"/>
        <v>0</v>
      </c>
      <c r="CI150" s="5">
        <f t="shared" si="363"/>
        <v>-1</v>
      </c>
      <c r="CJ150" s="5">
        <f t="shared" si="364"/>
        <v>0</v>
      </c>
      <c r="CK150" s="19">
        <f t="shared" si="365"/>
        <v>-1</v>
      </c>
      <c r="CL150" s="19"/>
      <c r="CM150" s="5"/>
      <c r="CN150" s="5">
        <f t="shared" si="366"/>
        <v>0</v>
      </c>
      <c r="CO150" s="5">
        <f t="shared" si="367"/>
        <v>0</v>
      </c>
      <c r="CP150" s="5">
        <f t="shared" si="368"/>
        <v>-1</v>
      </c>
      <c r="CQ150" s="5">
        <f t="shared" si="369"/>
        <v>1</v>
      </c>
      <c r="CR150" s="5">
        <f t="shared" si="370"/>
        <v>0</v>
      </c>
      <c r="CS150" s="5">
        <f t="shared" si="371"/>
        <v>-1</v>
      </c>
      <c r="CT150" s="5">
        <f t="shared" si="372"/>
        <v>2</v>
      </c>
      <c r="CU150" s="5">
        <f t="shared" si="373"/>
        <v>-1</v>
      </c>
      <c r="CV150" s="5">
        <f t="shared" si="374"/>
        <v>4</v>
      </c>
      <c r="CW150" s="5">
        <f t="shared" si="375"/>
        <v>-4</v>
      </c>
      <c r="CX150" s="5">
        <f t="shared" si="376"/>
        <v>0</v>
      </c>
      <c r="CY150" s="5">
        <f t="shared" si="377"/>
        <v>-5</v>
      </c>
      <c r="CZ150" s="5">
        <f t="shared" si="378"/>
        <v>5</v>
      </c>
      <c r="DA150" s="5">
        <f t="shared" si="379"/>
        <v>2</v>
      </c>
      <c r="DB150" s="5">
        <f t="shared" si="380"/>
        <v>-2</v>
      </c>
      <c r="DC150" s="5">
        <f t="shared" si="381"/>
        <v>0</v>
      </c>
      <c r="DD150" s="5">
        <f t="shared" si="382"/>
        <v>-1</v>
      </c>
      <c r="DE150" s="5">
        <f t="shared" si="383"/>
        <v>1</v>
      </c>
      <c r="DF150" s="19"/>
      <c r="DG150" s="19"/>
      <c r="DH150" s="19"/>
      <c r="DI150" s="77"/>
      <c r="DJ150" s="121" t="e">
        <v>#DIV/0!</v>
      </c>
      <c r="DK150" s="121" t="e">
        <v>#DIV/0!</v>
      </c>
      <c r="DL150" s="121" t="e">
        <v>#DIV/0!</v>
      </c>
      <c r="DM150" s="121">
        <v>-1</v>
      </c>
      <c r="DN150" s="121" t="e">
        <v>#DIV/0!</v>
      </c>
      <c r="DO150" s="121" t="e">
        <v>#DIV/0!</v>
      </c>
      <c r="DP150" s="121">
        <v>-2</v>
      </c>
      <c r="DQ150" s="121">
        <v>-1</v>
      </c>
      <c r="DR150" s="121" t="e">
        <v>#DIV/0!</v>
      </c>
      <c r="DS150" s="121">
        <v>-1</v>
      </c>
      <c r="DT150" s="121" t="e">
        <v>#DIV/0!</v>
      </c>
      <c r="DU150" s="121" t="e">
        <v>#DIV/0!</v>
      </c>
      <c r="DV150" s="121">
        <v>-1</v>
      </c>
      <c r="DW150" s="121" t="e">
        <v>#DIV/0!</v>
      </c>
      <c r="DX150" s="121">
        <v>-1</v>
      </c>
      <c r="DY150" s="121" t="e">
        <v>#DIV/0!</v>
      </c>
      <c r="DZ150" s="121" t="e">
        <v>#DIV/0!</v>
      </c>
      <c r="EA150" s="121"/>
      <c r="EB150" s="24"/>
      <c r="EC150" s="65"/>
      <c r="ED150" s="77"/>
      <c r="EE150" s="77"/>
      <c r="EF150" s="77"/>
      <c r="EG150" s="77"/>
      <c r="EH150" s="77"/>
      <c r="EI150" s="77"/>
      <c r="EJ150" s="77"/>
      <c r="EK150" s="77"/>
      <c r="EL150" s="77"/>
      <c r="EM150" s="77"/>
      <c r="EN150" s="77"/>
      <c r="EO150" s="77"/>
      <c r="EP150" s="77"/>
      <c r="EQ150" s="77"/>
      <c r="ER150" s="77"/>
      <c r="ES150" s="77"/>
      <c r="ET150" s="77"/>
      <c r="EU150" s="77"/>
      <c r="EV150" s="77"/>
      <c r="EW150" s="24"/>
      <c r="EX150" s="27"/>
      <c r="EY150" s="77"/>
      <c r="EZ150" s="77"/>
      <c r="FA150" s="77"/>
      <c r="FB150" s="77"/>
      <c r="FC150" s="77"/>
      <c r="FD150" s="77"/>
      <c r="FE150" s="77"/>
      <c r="FF150" s="77"/>
      <c r="FG150" s="77"/>
      <c r="FH150" s="77"/>
      <c r="FI150" s="77"/>
      <c r="FJ150" s="77"/>
      <c r="FK150" s="77"/>
      <c r="FL150" s="77"/>
      <c r="FM150" s="77"/>
      <c r="FN150" s="77"/>
      <c r="FO150" s="77"/>
      <c r="FP150" s="77"/>
      <c r="FQ150" s="77"/>
      <c r="FR150" s="24"/>
      <c r="FS150" s="24"/>
      <c r="FT150" s="24"/>
      <c r="FU150" s="77"/>
      <c r="FV150" s="77"/>
      <c r="FW150" s="77"/>
      <c r="FX150" s="77"/>
      <c r="FY150" s="77"/>
      <c r="FZ150" s="77"/>
      <c r="GA150" s="77"/>
      <c r="GB150" s="77"/>
      <c r="GC150" s="77"/>
      <c r="GD150" s="77"/>
      <c r="GE150" s="77"/>
      <c r="GF150" s="77"/>
      <c r="GG150" s="77"/>
      <c r="GH150" s="77"/>
      <c r="GI150" s="77"/>
      <c r="GJ150" s="77"/>
      <c r="GK150" s="77"/>
      <c r="GL150" s="77"/>
      <c r="GM150" s="77"/>
      <c r="GN150" s="24"/>
      <c r="GO150" s="24">
        <v>0</v>
      </c>
      <c r="GP150" s="10">
        <f t="shared" si="384"/>
        <v>0</v>
      </c>
      <c r="GQ150" s="10">
        <f t="shared" si="385"/>
        <v>0</v>
      </c>
      <c r="GR150" s="10">
        <f t="shared" si="386"/>
        <v>0</v>
      </c>
      <c r="GS150" s="10">
        <f t="shared" si="387"/>
        <v>0</v>
      </c>
      <c r="GT150" s="10">
        <f t="shared" si="388"/>
        <v>0</v>
      </c>
      <c r="GU150" s="10">
        <f t="shared" si="389"/>
        <v>0</v>
      </c>
      <c r="GV150" s="10">
        <f t="shared" si="390"/>
        <v>0</v>
      </c>
      <c r="GW150" s="10">
        <f t="shared" si="391"/>
        <v>0</v>
      </c>
      <c r="GX150" s="10">
        <f t="shared" si="392"/>
        <v>0</v>
      </c>
      <c r="GY150" s="10">
        <f t="shared" si="393"/>
        <v>0</v>
      </c>
      <c r="GZ150" s="10">
        <f t="shared" si="394"/>
        <v>0</v>
      </c>
      <c r="HA150" s="10">
        <f t="shared" si="395"/>
        <v>0</v>
      </c>
      <c r="HB150" s="10">
        <f t="shared" si="396"/>
        <v>0</v>
      </c>
      <c r="HC150" s="10">
        <f t="shared" si="397"/>
        <v>0</v>
      </c>
      <c r="HD150" s="10">
        <f t="shared" si="398"/>
        <v>0</v>
      </c>
      <c r="HE150" s="10">
        <f t="shared" si="399"/>
        <v>0</v>
      </c>
      <c r="HF150" s="10">
        <f t="shared" si="400"/>
        <v>0</v>
      </c>
      <c r="HG150" s="10">
        <f t="shared" si="401"/>
        <v>0</v>
      </c>
      <c r="HH150" s="10">
        <f t="shared" si="402"/>
        <v>0</v>
      </c>
      <c r="HI150" s="19">
        <f t="shared" si="403"/>
        <v>0</v>
      </c>
      <c r="HJ150" s="115"/>
      <c r="HK150" s="115"/>
      <c r="HL150" s="115"/>
      <c r="HM150" s="115"/>
      <c r="HN150" s="115"/>
      <c r="HO150" s="115"/>
      <c r="HP150" s="115"/>
      <c r="HQ150" s="115"/>
      <c r="HR150" s="115"/>
      <c r="HS150" s="115"/>
      <c r="HT150" s="115"/>
      <c r="HU150" s="115"/>
      <c r="HV150" s="115"/>
      <c r="HW150" s="115"/>
      <c r="HX150" s="115"/>
      <c r="HY150" s="115"/>
      <c r="HZ150" s="115"/>
      <c r="IA150" s="115"/>
      <c r="IB150" s="115"/>
      <c r="IC150" s="22">
        <f t="shared" ref="IC150:IC172" si="406">HI150/CK150</f>
        <v>0</v>
      </c>
      <c r="ID150" s="22"/>
      <c r="IE150" s="24">
        <f t="shared" si="404"/>
        <v>0</v>
      </c>
      <c r="IF150" s="24">
        <f t="shared" si="405"/>
        <v>0</v>
      </c>
    </row>
    <row r="151" spans="1:240" x14ac:dyDescent="0.25">
      <c r="A151" s="163">
        <v>149</v>
      </c>
      <c r="B151" s="43"/>
      <c r="C151" s="43" t="s">
        <v>283</v>
      </c>
      <c r="D151" s="43" t="s">
        <v>184</v>
      </c>
      <c r="E151" s="82">
        <v>125</v>
      </c>
      <c r="F151" s="55" t="s">
        <v>121</v>
      </c>
      <c r="G151" s="17">
        <v>26</v>
      </c>
      <c r="H151" s="12">
        <v>25</v>
      </c>
      <c r="I151" s="12">
        <v>24</v>
      </c>
      <c r="J151" s="12">
        <v>23</v>
      </c>
      <c r="K151" s="12">
        <v>21</v>
      </c>
      <c r="L151" s="12">
        <v>21</v>
      </c>
      <c r="M151" s="12">
        <v>21</v>
      </c>
      <c r="N151" s="12">
        <v>20</v>
      </c>
      <c r="O151" s="12">
        <v>21</v>
      </c>
      <c r="P151" s="11">
        <v>19</v>
      </c>
      <c r="Q151" s="11">
        <v>17</v>
      </c>
      <c r="R151" s="12">
        <v>19</v>
      </c>
      <c r="S151" s="11">
        <v>15</v>
      </c>
      <c r="T151" s="11">
        <v>14</v>
      </c>
      <c r="U151" s="11">
        <v>15</v>
      </c>
      <c r="V151" s="98">
        <v>14</v>
      </c>
      <c r="W151" s="98">
        <v>15</v>
      </c>
      <c r="X151" s="98">
        <v>14</v>
      </c>
      <c r="Y151" s="98">
        <v>14</v>
      </c>
      <c r="Z151" s="98">
        <v>13</v>
      </c>
      <c r="AA151" s="65"/>
      <c r="AB151" s="70">
        <f t="shared" si="325"/>
        <v>-1</v>
      </c>
      <c r="AC151" s="12">
        <f t="shared" si="326"/>
        <v>-1</v>
      </c>
      <c r="AD151" s="12">
        <f t="shared" si="327"/>
        <v>-1</v>
      </c>
      <c r="AE151" s="12">
        <f t="shared" si="328"/>
        <v>-2</v>
      </c>
      <c r="AF151" s="12">
        <f t="shared" si="329"/>
        <v>0</v>
      </c>
      <c r="AG151" s="12">
        <f t="shared" si="330"/>
        <v>0</v>
      </c>
      <c r="AH151" s="12">
        <f t="shared" si="331"/>
        <v>-1</v>
      </c>
      <c r="AI151" s="12">
        <f t="shared" si="332"/>
        <v>1</v>
      </c>
      <c r="AJ151" s="12">
        <f t="shared" si="333"/>
        <v>-2</v>
      </c>
      <c r="AK151" s="12">
        <f t="shared" si="334"/>
        <v>-2</v>
      </c>
      <c r="AL151" s="12">
        <f t="shared" si="335"/>
        <v>2</v>
      </c>
      <c r="AM151" s="12">
        <f t="shared" si="336"/>
        <v>-4</v>
      </c>
      <c r="AN151" s="12">
        <f t="shared" si="337"/>
        <v>-1</v>
      </c>
      <c r="AO151" s="12">
        <f t="shared" si="338"/>
        <v>1</v>
      </c>
      <c r="AP151" s="12">
        <f t="shared" si="339"/>
        <v>-1</v>
      </c>
      <c r="AQ151" s="12">
        <f t="shared" si="340"/>
        <v>1</v>
      </c>
      <c r="AR151" s="12">
        <f t="shared" si="341"/>
        <v>-1</v>
      </c>
      <c r="AS151" s="12">
        <f t="shared" si="342"/>
        <v>0</v>
      </c>
      <c r="AT151" s="12">
        <f t="shared" si="343"/>
        <v>-1</v>
      </c>
      <c r="AU151" s="79">
        <f t="shared" si="344"/>
        <v>-13</v>
      </c>
      <c r="AV151" s="63"/>
      <c r="AW151" s="17">
        <v>1</v>
      </c>
      <c r="AX151" s="12">
        <v>0</v>
      </c>
      <c r="AY151" s="12">
        <v>1</v>
      </c>
      <c r="AZ151" s="12">
        <v>0</v>
      </c>
      <c r="BA151" s="12">
        <v>0</v>
      </c>
      <c r="BB151" s="12">
        <v>0</v>
      </c>
      <c r="BC151" s="12">
        <v>0</v>
      </c>
      <c r="BD151" s="12">
        <v>0</v>
      </c>
      <c r="BE151" s="12">
        <v>0</v>
      </c>
      <c r="BF151" s="11">
        <v>1</v>
      </c>
      <c r="BG151" s="11">
        <v>1</v>
      </c>
      <c r="BH151" s="11">
        <v>0</v>
      </c>
      <c r="BI151" s="11">
        <v>0</v>
      </c>
      <c r="BJ151" s="11">
        <v>0</v>
      </c>
      <c r="BK151" s="11">
        <v>0</v>
      </c>
      <c r="BL151" s="11">
        <v>0</v>
      </c>
      <c r="BM151" s="11"/>
      <c r="BN151" s="11"/>
      <c r="BO151" s="8"/>
      <c r="BP151" s="19">
        <f t="shared" si="345"/>
        <v>4</v>
      </c>
      <c r="BQ151" s="27"/>
      <c r="BR151" s="5">
        <f t="shared" si="346"/>
        <v>0</v>
      </c>
      <c r="BS151" s="5">
        <f t="shared" si="347"/>
        <v>-1</v>
      </c>
      <c r="BT151" s="5">
        <f t="shared" si="348"/>
        <v>0</v>
      </c>
      <c r="BU151" s="5">
        <f t="shared" si="349"/>
        <v>-2</v>
      </c>
      <c r="BV151" s="5">
        <f t="shared" si="350"/>
        <v>0</v>
      </c>
      <c r="BW151" s="5">
        <f t="shared" si="351"/>
        <v>0</v>
      </c>
      <c r="BX151" s="5">
        <f t="shared" si="352"/>
        <v>-1</v>
      </c>
      <c r="BY151" s="5">
        <f t="shared" si="353"/>
        <v>1</v>
      </c>
      <c r="BZ151" s="5">
        <f t="shared" si="354"/>
        <v>-2</v>
      </c>
      <c r="CA151" s="5">
        <f t="shared" si="355"/>
        <v>-1</v>
      </c>
      <c r="CB151" s="5">
        <f t="shared" si="356"/>
        <v>3</v>
      </c>
      <c r="CC151" s="5">
        <f t="shared" si="357"/>
        <v>-4</v>
      </c>
      <c r="CD151" s="5">
        <f t="shared" si="358"/>
        <v>-1</v>
      </c>
      <c r="CE151" s="5">
        <f t="shared" si="359"/>
        <v>1</v>
      </c>
      <c r="CF151" s="5">
        <f t="shared" si="360"/>
        <v>-1</v>
      </c>
      <c r="CG151" s="5">
        <f t="shared" si="361"/>
        <v>1</v>
      </c>
      <c r="CH151" s="5">
        <f t="shared" si="362"/>
        <v>-1</v>
      </c>
      <c r="CI151" s="5">
        <f t="shared" si="363"/>
        <v>0</v>
      </c>
      <c r="CJ151" s="5">
        <f t="shared" si="364"/>
        <v>-1</v>
      </c>
      <c r="CK151" s="19">
        <f t="shared" si="365"/>
        <v>-9</v>
      </c>
      <c r="CL151" s="19"/>
      <c r="CM151" s="5"/>
      <c r="CN151" s="5">
        <f t="shared" si="366"/>
        <v>-1</v>
      </c>
      <c r="CO151" s="5">
        <f t="shared" si="367"/>
        <v>1</v>
      </c>
      <c r="CP151" s="5">
        <f t="shared" si="368"/>
        <v>-2</v>
      </c>
      <c r="CQ151" s="5">
        <f t="shared" si="369"/>
        <v>2</v>
      </c>
      <c r="CR151" s="5">
        <f t="shared" si="370"/>
        <v>0</v>
      </c>
      <c r="CS151" s="5">
        <f t="shared" si="371"/>
        <v>-1</v>
      </c>
      <c r="CT151" s="5">
        <f t="shared" si="372"/>
        <v>2</v>
      </c>
      <c r="CU151" s="5">
        <f t="shared" si="373"/>
        <v>-3</v>
      </c>
      <c r="CV151" s="5">
        <f t="shared" si="374"/>
        <v>1</v>
      </c>
      <c r="CW151" s="5">
        <f t="shared" si="375"/>
        <v>4</v>
      </c>
      <c r="CX151" s="5">
        <f t="shared" si="376"/>
        <v>-7</v>
      </c>
      <c r="CY151" s="5">
        <f t="shared" si="377"/>
        <v>3</v>
      </c>
      <c r="CZ151" s="5">
        <f t="shared" si="378"/>
        <v>2</v>
      </c>
      <c r="DA151" s="5">
        <f t="shared" si="379"/>
        <v>-2</v>
      </c>
      <c r="DB151" s="5">
        <f t="shared" si="380"/>
        <v>2</v>
      </c>
      <c r="DC151" s="5">
        <f t="shared" si="381"/>
        <v>-2</v>
      </c>
      <c r="DD151" s="5">
        <f t="shared" si="382"/>
        <v>1</v>
      </c>
      <c r="DE151" s="5">
        <f t="shared" si="383"/>
        <v>-1</v>
      </c>
      <c r="DF151" s="19"/>
      <c r="DG151" s="19"/>
      <c r="DH151" s="19"/>
      <c r="DI151" s="77"/>
      <c r="DJ151" s="121" t="e">
        <v>#DIV/0!</v>
      </c>
      <c r="DK151" s="121">
        <v>-1</v>
      </c>
      <c r="DL151" s="121" t="e">
        <v>#DIV/0!</v>
      </c>
      <c r="DM151" s="121">
        <v>-1</v>
      </c>
      <c r="DN151" s="121" t="e">
        <v>#DIV/0!</v>
      </c>
      <c r="DO151" s="121" t="e">
        <v>#DIV/0!</v>
      </c>
      <c r="DP151" s="121">
        <v>-2</v>
      </c>
      <c r="DQ151" s="121">
        <v>-3</v>
      </c>
      <c r="DR151" s="121">
        <v>-0.5</v>
      </c>
      <c r="DS151" s="121">
        <v>-4</v>
      </c>
      <c r="DT151" s="121">
        <v>-2.3333333333333335</v>
      </c>
      <c r="DU151" s="121">
        <v>-0.75</v>
      </c>
      <c r="DV151" s="121">
        <v>-2</v>
      </c>
      <c r="DW151" s="121">
        <v>-2</v>
      </c>
      <c r="DX151" s="121">
        <v>-2</v>
      </c>
      <c r="DY151" s="121">
        <v>-2</v>
      </c>
      <c r="DZ151" s="121">
        <v>-1</v>
      </c>
      <c r="EA151" s="121"/>
      <c r="EB151" s="24"/>
      <c r="EC151" s="65"/>
      <c r="ED151" s="77"/>
      <c r="EE151" s="77"/>
      <c r="EF151" s="77"/>
      <c r="EG151" s="77"/>
      <c r="EH151" s="77"/>
      <c r="EI151" s="77"/>
      <c r="EJ151" s="77"/>
      <c r="EK151" s="77"/>
      <c r="EL151" s="77"/>
      <c r="EM151" s="77"/>
      <c r="EN151" s="77"/>
      <c r="EO151" s="77"/>
      <c r="EP151" s="77"/>
      <c r="EQ151" s="77"/>
      <c r="ER151" s="77"/>
      <c r="ES151" s="77"/>
      <c r="ET151" s="77"/>
      <c r="EU151" s="77"/>
      <c r="EV151" s="77"/>
      <c r="EW151" s="24"/>
      <c r="EX151" s="27"/>
      <c r="EY151" s="77"/>
      <c r="EZ151" s="77"/>
      <c r="FA151" s="77"/>
      <c r="FB151" s="77"/>
      <c r="FC151" s="77"/>
      <c r="FD151" s="77"/>
      <c r="FE151" s="77"/>
      <c r="FF151" s="77"/>
      <c r="FG151" s="77"/>
      <c r="FH151" s="77"/>
      <c r="FI151" s="77"/>
      <c r="FJ151" s="77"/>
      <c r="FK151" s="77"/>
      <c r="FL151" s="77"/>
      <c r="FM151" s="77"/>
      <c r="FN151" s="77"/>
      <c r="FO151" s="77"/>
      <c r="FP151" s="77"/>
      <c r="FQ151" s="77"/>
      <c r="FR151" s="24"/>
      <c r="FS151" s="24"/>
      <c r="FT151" s="24"/>
      <c r="FU151" s="77"/>
      <c r="FV151" s="77"/>
      <c r="FW151" s="77"/>
      <c r="FX151" s="77"/>
      <c r="FY151" s="77"/>
      <c r="FZ151" s="77"/>
      <c r="GA151" s="77"/>
      <c r="GB151" s="77"/>
      <c r="GC151" s="77"/>
      <c r="GD151" s="77"/>
      <c r="GE151" s="77"/>
      <c r="GF151" s="77"/>
      <c r="GG151" s="77"/>
      <c r="GH151" s="77"/>
      <c r="GI151" s="77"/>
      <c r="GJ151" s="77"/>
      <c r="GK151" s="77"/>
      <c r="GL151" s="77"/>
      <c r="GM151" s="77"/>
      <c r="GN151" s="24"/>
      <c r="GO151" s="24">
        <v>0</v>
      </c>
      <c r="GP151" s="10">
        <f t="shared" si="384"/>
        <v>0</v>
      </c>
      <c r="GQ151" s="10">
        <f t="shared" si="385"/>
        <v>0</v>
      </c>
      <c r="GR151" s="10">
        <f t="shared" si="386"/>
        <v>0</v>
      </c>
      <c r="GS151" s="10">
        <f t="shared" si="387"/>
        <v>0</v>
      </c>
      <c r="GT151" s="10">
        <f t="shared" si="388"/>
        <v>0</v>
      </c>
      <c r="GU151" s="10">
        <f t="shared" si="389"/>
        <v>0</v>
      </c>
      <c r="GV151" s="10">
        <f t="shared" si="390"/>
        <v>0</v>
      </c>
      <c r="GW151" s="10">
        <f t="shared" si="391"/>
        <v>0</v>
      </c>
      <c r="GX151" s="10">
        <f t="shared" si="392"/>
        <v>0</v>
      </c>
      <c r="GY151" s="10">
        <f t="shared" si="393"/>
        <v>0</v>
      </c>
      <c r="GZ151" s="10">
        <f t="shared" si="394"/>
        <v>0</v>
      </c>
      <c r="HA151" s="10">
        <f t="shared" si="395"/>
        <v>0</v>
      </c>
      <c r="HB151" s="10">
        <f t="shared" si="396"/>
        <v>0</v>
      </c>
      <c r="HC151" s="10">
        <f t="shared" si="397"/>
        <v>0</v>
      </c>
      <c r="HD151" s="10">
        <f t="shared" si="398"/>
        <v>0</v>
      </c>
      <c r="HE151" s="10">
        <f t="shared" si="399"/>
        <v>0</v>
      </c>
      <c r="HF151" s="10">
        <f t="shared" si="400"/>
        <v>0</v>
      </c>
      <c r="HG151" s="10">
        <f t="shared" si="401"/>
        <v>0</v>
      </c>
      <c r="HH151" s="10">
        <f t="shared" si="402"/>
        <v>0</v>
      </c>
      <c r="HI151" s="19">
        <f t="shared" si="403"/>
        <v>0</v>
      </c>
      <c r="HJ151" s="115"/>
      <c r="HK151" s="115"/>
      <c r="HL151" s="115"/>
      <c r="HM151" s="115"/>
      <c r="HN151" s="115"/>
      <c r="HO151" s="115"/>
      <c r="HP151" s="115"/>
      <c r="HQ151" s="115"/>
      <c r="HR151" s="115"/>
      <c r="HS151" s="115"/>
      <c r="HT151" s="115"/>
      <c r="HU151" s="115"/>
      <c r="HV151" s="115"/>
      <c r="HW151" s="115"/>
      <c r="HX151" s="115"/>
      <c r="HY151" s="115"/>
      <c r="HZ151" s="115"/>
      <c r="IA151" s="115"/>
      <c r="IB151" s="115"/>
      <c r="IC151" s="22">
        <f t="shared" si="406"/>
        <v>0</v>
      </c>
      <c r="ID151" s="22"/>
      <c r="IE151" s="24">
        <f t="shared" si="404"/>
        <v>0</v>
      </c>
      <c r="IF151" s="24">
        <f t="shared" si="405"/>
        <v>0</v>
      </c>
    </row>
    <row r="152" spans="1:240" x14ac:dyDescent="0.25">
      <c r="A152" s="163">
        <v>150</v>
      </c>
      <c r="B152" s="49"/>
      <c r="C152" s="49" t="s">
        <v>282</v>
      </c>
      <c r="D152" s="49" t="s">
        <v>186</v>
      </c>
      <c r="E152" s="82">
        <v>346</v>
      </c>
      <c r="F152" s="52" t="s">
        <v>181</v>
      </c>
      <c r="G152" s="17">
        <v>10</v>
      </c>
      <c r="H152" s="12">
        <v>9</v>
      </c>
      <c r="I152" s="12">
        <v>10</v>
      </c>
      <c r="J152" s="12">
        <v>11</v>
      </c>
      <c r="K152" s="12">
        <v>10</v>
      </c>
      <c r="L152" s="12">
        <v>12</v>
      </c>
      <c r="M152" s="12">
        <v>15</v>
      </c>
      <c r="N152" s="12">
        <v>15</v>
      </c>
      <c r="O152" s="12">
        <v>15</v>
      </c>
      <c r="P152" s="11">
        <v>12</v>
      </c>
      <c r="Q152" s="11">
        <v>10</v>
      </c>
      <c r="R152" s="12">
        <v>9</v>
      </c>
      <c r="S152" s="11">
        <v>11</v>
      </c>
      <c r="T152" s="11">
        <v>12</v>
      </c>
      <c r="U152" s="11">
        <v>10</v>
      </c>
      <c r="V152" s="98">
        <v>13</v>
      </c>
      <c r="W152" s="98">
        <v>13</v>
      </c>
      <c r="X152" s="98">
        <v>14</v>
      </c>
      <c r="Y152" s="98">
        <v>22</v>
      </c>
      <c r="Z152" s="98">
        <v>23</v>
      </c>
      <c r="AA152" s="65"/>
      <c r="AB152" s="72">
        <f t="shared" si="325"/>
        <v>-1</v>
      </c>
      <c r="AC152" s="11">
        <f t="shared" si="326"/>
        <v>1</v>
      </c>
      <c r="AD152" s="11">
        <f t="shared" si="327"/>
        <v>1</v>
      </c>
      <c r="AE152" s="11">
        <f t="shared" si="328"/>
        <v>-1</v>
      </c>
      <c r="AF152" s="11">
        <f t="shared" si="329"/>
        <v>2</v>
      </c>
      <c r="AG152" s="11">
        <f t="shared" si="330"/>
        <v>3</v>
      </c>
      <c r="AH152" s="11">
        <f t="shared" si="331"/>
        <v>0</v>
      </c>
      <c r="AI152" s="11">
        <f t="shared" si="332"/>
        <v>0</v>
      </c>
      <c r="AJ152" s="11">
        <f t="shared" si="333"/>
        <v>-3</v>
      </c>
      <c r="AK152" s="11">
        <f t="shared" si="334"/>
        <v>-2</v>
      </c>
      <c r="AL152" s="11">
        <f t="shared" si="335"/>
        <v>-1</v>
      </c>
      <c r="AM152" s="11">
        <f t="shared" si="336"/>
        <v>2</v>
      </c>
      <c r="AN152" s="11">
        <f t="shared" si="337"/>
        <v>1</v>
      </c>
      <c r="AO152" s="11">
        <f t="shared" si="338"/>
        <v>-2</v>
      </c>
      <c r="AP152" s="11">
        <f t="shared" si="339"/>
        <v>3</v>
      </c>
      <c r="AQ152" s="11">
        <f t="shared" si="340"/>
        <v>0</v>
      </c>
      <c r="AR152" s="11">
        <f t="shared" si="341"/>
        <v>1</v>
      </c>
      <c r="AS152" s="11">
        <f t="shared" si="342"/>
        <v>8</v>
      </c>
      <c r="AT152" s="11">
        <f t="shared" si="343"/>
        <v>1</v>
      </c>
      <c r="AU152" s="78">
        <f t="shared" si="344"/>
        <v>13</v>
      </c>
      <c r="AV152" s="65"/>
      <c r="AW152" s="17">
        <v>0</v>
      </c>
      <c r="AX152" s="12">
        <v>1</v>
      </c>
      <c r="AY152" s="12">
        <v>2</v>
      </c>
      <c r="AZ152" s="12">
        <v>0</v>
      </c>
      <c r="BA152" s="12">
        <v>0</v>
      </c>
      <c r="BB152" s="12">
        <v>2</v>
      </c>
      <c r="BC152" s="12">
        <v>0</v>
      </c>
      <c r="BD152" s="12">
        <v>2</v>
      </c>
      <c r="BE152" s="12">
        <v>0</v>
      </c>
      <c r="BF152" s="11">
        <v>2</v>
      </c>
      <c r="BG152" s="11">
        <v>6</v>
      </c>
      <c r="BH152" s="11">
        <v>1</v>
      </c>
      <c r="BI152" s="11">
        <v>0</v>
      </c>
      <c r="BJ152" s="11">
        <v>1</v>
      </c>
      <c r="BK152" s="11">
        <v>0</v>
      </c>
      <c r="BL152" s="11">
        <v>0</v>
      </c>
      <c r="BM152" s="11"/>
      <c r="BN152" s="11"/>
      <c r="BO152" s="8"/>
      <c r="BP152" s="27">
        <f t="shared" si="345"/>
        <v>17</v>
      </c>
      <c r="BQ152" s="27"/>
      <c r="BR152" s="5">
        <f t="shared" si="346"/>
        <v>-1</v>
      </c>
      <c r="BS152" s="5">
        <f t="shared" si="347"/>
        <v>2</v>
      </c>
      <c r="BT152" s="5">
        <f t="shared" si="348"/>
        <v>3</v>
      </c>
      <c r="BU152" s="5">
        <f t="shared" si="349"/>
        <v>-1</v>
      </c>
      <c r="BV152" s="5">
        <f t="shared" si="350"/>
        <v>2</v>
      </c>
      <c r="BW152" s="5">
        <f t="shared" si="351"/>
        <v>5</v>
      </c>
      <c r="BX152" s="5">
        <f t="shared" si="352"/>
        <v>0</v>
      </c>
      <c r="BY152" s="5">
        <f t="shared" si="353"/>
        <v>2</v>
      </c>
      <c r="BZ152" s="5">
        <f t="shared" si="354"/>
        <v>-3</v>
      </c>
      <c r="CA152" s="5">
        <f t="shared" si="355"/>
        <v>0</v>
      </c>
      <c r="CB152" s="5">
        <f t="shared" si="356"/>
        <v>5</v>
      </c>
      <c r="CC152" s="5">
        <f t="shared" si="357"/>
        <v>3</v>
      </c>
      <c r="CD152" s="5">
        <f t="shared" si="358"/>
        <v>1</v>
      </c>
      <c r="CE152" s="5">
        <f t="shared" si="359"/>
        <v>-1</v>
      </c>
      <c r="CF152" s="5">
        <f t="shared" si="360"/>
        <v>3</v>
      </c>
      <c r="CG152" s="5">
        <f t="shared" si="361"/>
        <v>0</v>
      </c>
      <c r="CH152" s="5">
        <f t="shared" si="362"/>
        <v>1</v>
      </c>
      <c r="CI152" s="5">
        <f t="shared" si="363"/>
        <v>8</v>
      </c>
      <c r="CJ152" s="5">
        <f t="shared" si="364"/>
        <v>1</v>
      </c>
      <c r="CK152" s="19">
        <f t="shared" si="365"/>
        <v>30</v>
      </c>
      <c r="CL152" s="19"/>
      <c r="CM152" s="5"/>
      <c r="CN152" s="5">
        <f t="shared" si="366"/>
        <v>3</v>
      </c>
      <c r="CO152" s="5">
        <f t="shared" si="367"/>
        <v>1</v>
      </c>
      <c r="CP152" s="5">
        <f t="shared" si="368"/>
        <v>-4</v>
      </c>
      <c r="CQ152" s="5">
        <f t="shared" si="369"/>
        <v>3</v>
      </c>
      <c r="CR152" s="5">
        <f t="shared" si="370"/>
        <v>3</v>
      </c>
      <c r="CS152" s="5">
        <f t="shared" si="371"/>
        <v>-5</v>
      </c>
      <c r="CT152" s="5">
        <f t="shared" si="372"/>
        <v>2</v>
      </c>
      <c r="CU152" s="5">
        <f t="shared" si="373"/>
        <v>-5</v>
      </c>
      <c r="CV152" s="5">
        <f t="shared" si="374"/>
        <v>3</v>
      </c>
      <c r="CW152" s="5">
        <f t="shared" si="375"/>
        <v>5</v>
      </c>
      <c r="CX152" s="5">
        <f t="shared" si="376"/>
        <v>-2</v>
      </c>
      <c r="CY152" s="5">
        <f t="shared" si="377"/>
        <v>-2</v>
      </c>
      <c r="CZ152" s="5">
        <f t="shared" si="378"/>
        <v>-2</v>
      </c>
      <c r="DA152" s="5">
        <f t="shared" si="379"/>
        <v>4</v>
      </c>
      <c r="DB152" s="5">
        <f t="shared" si="380"/>
        <v>-3</v>
      </c>
      <c r="DC152" s="5">
        <f t="shared" si="381"/>
        <v>1</v>
      </c>
      <c r="DD152" s="5">
        <f t="shared" si="382"/>
        <v>7</v>
      </c>
      <c r="DE152" s="5">
        <f t="shared" si="383"/>
        <v>-7</v>
      </c>
      <c r="DF152" s="19"/>
      <c r="DG152" s="19"/>
      <c r="DH152" s="19"/>
      <c r="DI152" s="77"/>
      <c r="DJ152" s="121">
        <v>-3</v>
      </c>
      <c r="DK152" s="121">
        <v>0.5</v>
      </c>
      <c r="DL152" s="121">
        <v>-1.3333333333333333</v>
      </c>
      <c r="DM152" s="121">
        <v>-3</v>
      </c>
      <c r="DN152" s="121">
        <v>1.5</v>
      </c>
      <c r="DO152" s="121">
        <v>-1</v>
      </c>
      <c r="DP152" s="121" t="e">
        <v>#DIV/0!</v>
      </c>
      <c r="DQ152" s="121">
        <v>-2.5</v>
      </c>
      <c r="DR152" s="121">
        <v>-1</v>
      </c>
      <c r="DS152" s="121" t="e">
        <v>#DIV/0!</v>
      </c>
      <c r="DT152" s="121">
        <v>-0.4</v>
      </c>
      <c r="DU152" s="121">
        <v>-0.66666666666666663</v>
      </c>
      <c r="DV152" s="121">
        <v>-2</v>
      </c>
      <c r="DW152" s="121">
        <v>-4</v>
      </c>
      <c r="DX152" s="121">
        <v>-1</v>
      </c>
      <c r="DY152" s="121" t="e">
        <v>#DIV/0!</v>
      </c>
      <c r="DZ152" s="121">
        <v>7</v>
      </c>
      <c r="EA152" s="121"/>
      <c r="EB152" s="24"/>
      <c r="EC152" s="65"/>
      <c r="ED152" s="77"/>
      <c r="EE152" s="77"/>
      <c r="EF152" s="77"/>
      <c r="EG152" s="77"/>
      <c r="EH152" s="77"/>
      <c r="EI152" s="77"/>
      <c r="EJ152" s="77"/>
      <c r="EK152" s="77"/>
      <c r="EL152" s="77"/>
      <c r="EM152" s="77"/>
      <c r="EN152" s="77"/>
      <c r="EO152" s="77"/>
      <c r="EP152" s="77"/>
      <c r="EQ152" s="77"/>
      <c r="ER152" s="77"/>
      <c r="ES152" s="77"/>
      <c r="ET152" s="77"/>
      <c r="EU152" s="77"/>
      <c r="EV152" s="77"/>
      <c r="EW152" s="24"/>
      <c r="EX152" s="27"/>
      <c r="EY152" s="77"/>
      <c r="EZ152" s="77"/>
      <c r="FA152" s="77"/>
      <c r="FB152" s="77"/>
      <c r="FC152" s="77"/>
      <c r="FD152" s="77"/>
      <c r="FE152" s="77"/>
      <c r="FF152" s="77"/>
      <c r="FG152" s="77"/>
      <c r="FH152" s="77"/>
      <c r="FI152" s="77"/>
      <c r="FJ152" s="77"/>
      <c r="FK152" s="77"/>
      <c r="FL152" s="77"/>
      <c r="FM152" s="77"/>
      <c r="FN152" s="77"/>
      <c r="FO152" s="77"/>
      <c r="FP152" s="77"/>
      <c r="FQ152" s="77"/>
      <c r="FR152" s="24"/>
      <c r="FS152" s="24"/>
      <c r="FT152" s="24"/>
      <c r="FU152" s="77"/>
      <c r="FV152" s="77"/>
      <c r="FW152" s="77"/>
      <c r="FX152" s="77"/>
      <c r="FY152" s="77"/>
      <c r="FZ152" s="77"/>
      <c r="GA152" s="77"/>
      <c r="GB152" s="77"/>
      <c r="GC152" s="77"/>
      <c r="GD152" s="77"/>
      <c r="GE152" s="77"/>
      <c r="GF152" s="77"/>
      <c r="GG152" s="77"/>
      <c r="GH152" s="77"/>
      <c r="GI152" s="77"/>
      <c r="GJ152" s="77"/>
      <c r="GK152" s="77"/>
      <c r="GL152" s="77"/>
      <c r="GM152" s="77"/>
      <c r="GN152" s="24"/>
      <c r="GO152" s="24">
        <v>1.74E-3</v>
      </c>
      <c r="GP152" s="10">
        <f t="shared" si="384"/>
        <v>-1.74E-3</v>
      </c>
      <c r="GQ152" s="10">
        <f t="shared" si="385"/>
        <v>3.48E-3</v>
      </c>
      <c r="GR152" s="10">
        <f t="shared" si="386"/>
        <v>5.2199999999999998E-3</v>
      </c>
      <c r="GS152" s="10">
        <f t="shared" si="387"/>
        <v>-1.74E-3</v>
      </c>
      <c r="GT152" s="10">
        <f t="shared" si="388"/>
        <v>3.48E-3</v>
      </c>
      <c r="GU152" s="10">
        <f t="shared" si="389"/>
        <v>8.6999999999999994E-3</v>
      </c>
      <c r="GV152" s="10">
        <f t="shared" si="390"/>
        <v>0</v>
      </c>
      <c r="GW152" s="10">
        <f t="shared" si="391"/>
        <v>3.48E-3</v>
      </c>
      <c r="GX152" s="10">
        <f t="shared" si="392"/>
        <v>-5.2199999999999998E-3</v>
      </c>
      <c r="GY152" s="10">
        <f t="shared" si="393"/>
        <v>0</v>
      </c>
      <c r="GZ152" s="10">
        <f t="shared" si="394"/>
        <v>8.6999999999999994E-3</v>
      </c>
      <c r="HA152" s="10">
        <f t="shared" si="395"/>
        <v>5.2199999999999998E-3</v>
      </c>
      <c r="HB152" s="10">
        <f t="shared" si="396"/>
        <v>1.74E-3</v>
      </c>
      <c r="HC152" s="10">
        <f t="shared" si="397"/>
        <v>-1.74E-3</v>
      </c>
      <c r="HD152" s="10">
        <f t="shared" si="398"/>
        <v>5.2199999999999998E-3</v>
      </c>
      <c r="HE152" s="10">
        <f t="shared" si="399"/>
        <v>0</v>
      </c>
      <c r="HF152" s="10">
        <f t="shared" si="400"/>
        <v>1.74E-3</v>
      </c>
      <c r="HG152" s="10">
        <f t="shared" si="401"/>
        <v>1.392E-2</v>
      </c>
      <c r="HH152" s="10">
        <f t="shared" si="402"/>
        <v>1.74E-3</v>
      </c>
      <c r="HI152" s="19">
        <f t="shared" si="403"/>
        <v>5.2200000000000003E-2</v>
      </c>
      <c r="HJ152" s="115"/>
      <c r="HK152" s="115"/>
      <c r="HL152" s="115"/>
      <c r="HM152" s="115"/>
      <c r="HN152" s="115"/>
      <c r="HO152" s="115"/>
      <c r="HP152" s="115"/>
      <c r="HQ152" s="115"/>
      <c r="HR152" s="115"/>
      <c r="HS152" s="115"/>
      <c r="HT152" s="115"/>
      <c r="HU152" s="115"/>
      <c r="HV152" s="115"/>
      <c r="HW152" s="115"/>
      <c r="HX152" s="115"/>
      <c r="HY152" s="115"/>
      <c r="HZ152" s="115"/>
      <c r="IA152" s="115"/>
      <c r="IB152" s="115"/>
      <c r="IC152" s="22">
        <f t="shared" si="406"/>
        <v>1.74E-3</v>
      </c>
      <c r="ID152" s="22"/>
      <c r="IE152" s="24">
        <f t="shared" si="404"/>
        <v>1.529526453335818E-10</v>
      </c>
      <c r="IF152" s="24">
        <f t="shared" si="405"/>
        <v>4.5885793600074549E-9</v>
      </c>
    </row>
    <row r="153" spans="1:240" x14ac:dyDescent="0.25">
      <c r="A153" s="163">
        <v>151</v>
      </c>
      <c r="B153" s="49"/>
      <c r="C153" s="49" t="s">
        <v>185</v>
      </c>
      <c r="D153" s="49" t="s">
        <v>185</v>
      </c>
      <c r="E153" s="82">
        <v>252</v>
      </c>
      <c r="F153" s="53" t="s">
        <v>143</v>
      </c>
      <c r="G153" s="17">
        <v>32</v>
      </c>
      <c r="H153" s="12">
        <v>28</v>
      </c>
      <c r="I153" s="12">
        <v>24</v>
      </c>
      <c r="J153" s="12">
        <v>32</v>
      </c>
      <c r="K153" s="12">
        <v>29</v>
      </c>
      <c r="L153" s="12">
        <v>25</v>
      </c>
      <c r="M153" s="12">
        <v>29</v>
      </c>
      <c r="N153" s="12">
        <v>46</v>
      </c>
      <c r="O153" s="12">
        <v>32</v>
      </c>
      <c r="P153" s="11">
        <v>41</v>
      </c>
      <c r="Q153" s="11">
        <v>41</v>
      </c>
      <c r="R153" s="12">
        <v>42</v>
      </c>
      <c r="S153" s="11">
        <v>48</v>
      </c>
      <c r="T153" s="12">
        <v>64</v>
      </c>
      <c r="U153" s="12">
        <v>72</v>
      </c>
      <c r="V153" s="97">
        <v>90</v>
      </c>
      <c r="W153" s="97">
        <v>77</v>
      </c>
      <c r="X153" s="97">
        <v>88</v>
      </c>
      <c r="Y153" s="97">
        <v>89</v>
      </c>
      <c r="Z153" s="98">
        <v>129</v>
      </c>
      <c r="AA153" s="65"/>
      <c r="AB153" s="70">
        <f t="shared" si="325"/>
        <v>-4</v>
      </c>
      <c r="AC153" s="12">
        <f t="shared" si="326"/>
        <v>-4</v>
      </c>
      <c r="AD153" s="12">
        <f t="shared" si="327"/>
        <v>8</v>
      </c>
      <c r="AE153" s="12">
        <f t="shared" si="328"/>
        <v>-3</v>
      </c>
      <c r="AF153" s="12">
        <f t="shared" si="329"/>
        <v>-4</v>
      </c>
      <c r="AG153" s="12">
        <f t="shared" si="330"/>
        <v>4</v>
      </c>
      <c r="AH153" s="12">
        <f t="shared" si="331"/>
        <v>17</v>
      </c>
      <c r="AI153" s="12">
        <f t="shared" si="332"/>
        <v>-14</v>
      </c>
      <c r="AJ153" s="12">
        <f t="shared" si="333"/>
        <v>9</v>
      </c>
      <c r="AK153" s="12">
        <f t="shared" si="334"/>
        <v>0</v>
      </c>
      <c r="AL153" s="12">
        <f t="shared" si="335"/>
        <v>1</v>
      </c>
      <c r="AM153" s="12">
        <f t="shared" si="336"/>
        <v>6</v>
      </c>
      <c r="AN153" s="12">
        <f t="shared" si="337"/>
        <v>16</v>
      </c>
      <c r="AO153" s="12">
        <f t="shared" si="338"/>
        <v>8</v>
      </c>
      <c r="AP153" s="12">
        <f t="shared" si="339"/>
        <v>18</v>
      </c>
      <c r="AQ153" s="12">
        <f t="shared" si="340"/>
        <v>-13</v>
      </c>
      <c r="AR153" s="12">
        <f t="shared" si="341"/>
        <v>11</v>
      </c>
      <c r="AS153" s="12">
        <f t="shared" si="342"/>
        <v>1</v>
      </c>
      <c r="AT153" s="12">
        <f t="shared" si="343"/>
        <v>40</v>
      </c>
      <c r="AU153" s="79">
        <f t="shared" si="344"/>
        <v>97</v>
      </c>
      <c r="AV153" s="63"/>
      <c r="AW153" s="17">
        <v>0</v>
      </c>
      <c r="AX153" s="12">
        <v>0</v>
      </c>
      <c r="AY153" s="12">
        <v>0</v>
      </c>
      <c r="AZ153" s="12">
        <v>0</v>
      </c>
      <c r="BA153" s="12">
        <v>0</v>
      </c>
      <c r="BB153" s="12">
        <v>0</v>
      </c>
      <c r="BC153" s="12">
        <v>0</v>
      </c>
      <c r="BD153" s="12">
        <v>0</v>
      </c>
      <c r="BE153" s="12">
        <v>0</v>
      </c>
      <c r="BF153" s="11">
        <v>0</v>
      </c>
      <c r="BG153" s="12">
        <v>1</v>
      </c>
      <c r="BH153" s="11">
        <v>0</v>
      </c>
      <c r="BI153" s="11">
        <v>0</v>
      </c>
      <c r="BJ153" s="11">
        <v>0</v>
      </c>
      <c r="BK153" s="12">
        <v>2</v>
      </c>
      <c r="BL153" s="11">
        <v>0</v>
      </c>
      <c r="BM153" s="11"/>
      <c r="BN153" s="11">
        <v>1</v>
      </c>
      <c r="BO153" s="8">
        <v>0.5</v>
      </c>
      <c r="BP153" s="19">
        <f t="shared" si="345"/>
        <v>4.5</v>
      </c>
      <c r="BQ153" s="19"/>
      <c r="BR153" s="5">
        <f t="shared" si="346"/>
        <v>-4</v>
      </c>
      <c r="BS153" s="5">
        <f t="shared" si="347"/>
        <v>-4</v>
      </c>
      <c r="BT153" s="5">
        <f t="shared" si="348"/>
        <v>8</v>
      </c>
      <c r="BU153" s="5">
        <f t="shared" si="349"/>
        <v>-3</v>
      </c>
      <c r="BV153" s="5">
        <f t="shared" si="350"/>
        <v>-4</v>
      </c>
      <c r="BW153" s="5">
        <f t="shared" si="351"/>
        <v>4</v>
      </c>
      <c r="BX153" s="5">
        <f t="shared" si="352"/>
        <v>17</v>
      </c>
      <c r="BY153" s="5">
        <f t="shared" si="353"/>
        <v>-14</v>
      </c>
      <c r="BZ153" s="5">
        <f t="shared" si="354"/>
        <v>9</v>
      </c>
      <c r="CA153" s="5">
        <f t="shared" si="355"/>
        <v>0</v>
      </c>
      <c r="CB153" s="5">
        <f t="shared" si="356"/>
        <v>2</v>
      </c>
      <c r="CC153" s="5">
        <f t="shared" si="357"/>
        <v>6</v>
      </c>
      <c r="CD153" s="5">
        <f t="shared" si="358"/>
        <v>16</v>
      </c>
      <c r="CE153" s="5">
        <f t="shared" si="359"/>
        <v>8</v>
      </c>
      <c r="CF153" s="5">
        <f t="shared" si="360"/>
        <v>20</v>
      </c>
      <c r="CG153" s="5">
        <f t="shared" si="361"/>
        <v>-13</v>
      </c>
      <c r="CH153" s="5">
        <f t="shared" si="362"/>
        <v>11</v>
      </c>
      <c r="CI153" s="5">
        <f t="shared" si="363"/>
        <v>2</v>
      </c>
      <c r="CJ153" s="5">
        <f t="shared" si="364"/>
        <v>40.5</v>
      </c>
      <c r="CK153" s="19">
        <f t="shared" si="365"/>
        <v>101.5</v>
      </c>
      <c r="CL153" s="19"/>
      <c r="CM153" s="5"/>
      <c r="CN153" s="5">
        <f t="shared" si="366"/>
        <v>0</v>
      </c>
      <c r="CO153" s="5">
        <f t="shared" si="367"/>
        <v>12</v>
      </c>
      <c r="CP153" s="5">
        <f t="shared" si="368"/>
        <v>-11</v>
      </c>
      <c r="CQ153" s="5">
        <f t="shared" si="369"/>
        <v>-1</v>
      </c>
      <c r="CR153" s="5">
        <f t="shared" si="370"/>
        <v>8</v>
      </c>
      <c r="CS153" s="5">
        <f t="shared" si="371"/>
        <v>13</v>
      </c>
      <c r="CT153" s="5">
        <f t="shared" si="372"/>
        <v>-31</v>
      </c>
      <c r="CU153" s="5">
        <f t="shared" si="373"/>
        <v>23</v>
      </c>
      <c r="CV153" s="5">
        <f t="shared" si="374"/>
        <v>-9</v>
      </c>
      <c r="CW153" s="5">
        <f t="shared" si="375"/>
        <v>2</v>
      </c>
      <c r="CX153" s="5">
        <f t="shared" si="376"/>
        <v>4</v>
      </c>
      <c r="CY153" s="5">
        <f t="shared" si="377"/>
        <v>10</v>
      </c>
      <c r="CZ153" s="5">
        <f t="shared" si="378"/>
        <v>-8</v>
      </c>
      <c r="DA153" s="5">
        <f t="shared" si="379"/>
        <v>12</v>
      </c>
      <c r="DB153" s="5">
        <f t="shared" si="380"/>
        <v>-33</v>
      </c>
      <c r="DC153" s="5">
        <f t="shared" si="381"/>
        <v>24</v>
      </c>
      <c r="DD153" s="5">
        <f t="shared" si="382"/>
        <v>-9</v>
      </c>
      <c r="DE153" s="5">
        <f t="shared" si="383"/>
        <v>38.5</v>
      </c>
      <c r="DF153" s="19"/>
      <c r="DG153" s="19"/>
      <c r="DH153" s="19"/>
      <c r="DI153" s="77"/>
      <c r="DJ153" s="121">
        <v>0</v>
      </c>
      <c r="DK153" s="121">
        <v>-3</v>
      </c>
      <c r="DL153" s="121">
        <v>-1.375</v>
      </c>
      <c r="DM153" s="121">
        <v>0.33333333333333331</v>
      </c>
      <c r="DN153" s="121">
        <v>-2</v>
      </c>
      <c r="DO153" s="121">
        <v>3.25</v>
      </c>
      <c r="DP153" s="121">
        <v>-1.8235294117647058</v>
      </c>
      <c r="DQ153" s="121">
        <v>-1.6428571428571428</v>
      </c>
      <c r="DR153" s="121">
        <v>-1</v>
      </c>
      <c r="DS153" s="121" t="e">
        <v>#DIV/0!</v>
      </c>
      <c r="DT153" s="121">
        <v>2</v>
      </c>
      <c r="DU153" s="121">
        <v>1.6666666666666667</v>
      </c>
      <c r="DV153" s="121">
        <v>-0.5</v>
      </c>
      <c r="DW153" s="121">
        <v>1.5</v>
      </c>
      <c r="DX153" s="121">
        <v>-1.65</v>
      </c>
      <c r="DY153" s="121">
        <v>-1.8461538461538463</v>
      </c>
      <c r="DZ153" s="121">
        <v>-0.81818181818181823</v>
      </c>
      <c r="EA153" s="121"/>
      <c r="EB153" s="24"/>
      <c r="EC153" s="65"/>
      <c r="ED153" s="77"/>
      <c r="EE153" s="77"/>
      <c r="EF153" s="77"/>
      <c r="EG153" s="77"/>
      <c r="EH153" s="77"/>
      <c r="EI153" s="77"/>
      <c r="EJ153" s="77"/>
      <c r="EK153" s="77"/>
      <c r="EL153" s="77"/>
      <c r="EM153" s="77"/>
      <c r="EN153" s="77"/>
      <c r="EO153" s="77"/>
      <c r="EP153" s="77"/>
      <c r="EQ153" s="77"/>
      <c r="ER153" s="77"/>
      <c r="ES153" s="77"/>
      <c r="ET153" s="77"/>
      <c r="EU153" s="77"/>
      <c r="EV153" s="77"/>
      <c r="EW153" s="24"/>
      <c r="EX153" s="27"/>
      <c r="EY153" s="77"/>
      <c r="EZ153" s="77"/>
      <c r="FA153" s="77"/>
      <c r="FB153" s="77"/>
      <c r="FC153" s="77"/>
      <c r="FD153" s="77"/>
      <c r="FE153" s="77"/>
      <c r="FF153" s="77"/>
      <c r="FG153" s="77"/>
      <c r="FH153" s="77"/>
      <c r="FI153" s="77"/>
      <c r="FJ153" s="77"/>
      <c r="FK153" s="77"/>
      <c r="FL153" s="77"/>
      <c r="FM153" s="77"/>
      <c r="FN153" s="77"/>
      <c r="FO153" s="77"/>
      <c r="FP153" s="77"/>
      <c r="FQ153" s="77"/>
      <c r="FR153" s="24"/>
      <c r="FS153" s="24"/>
      <c r="FT153" s="24"/>
      <c r="FU153" s="77"/>
      <c r="FV153" s="77"/>
      <c r="FW153" s="77"/>
      <c r="FX153" s="77"/>
      <c r="FY153" s="77"/>
      <c r="FZ153" s="77"/>
      <c r="GA153" s="77"/>
      <c r="GB153" s="77"/>
      <c r="GC153" s="77"/>
      <c r="GD153" s="77"/>
      <c r="GE153" s="77"/>
      <c r="GF153" s="77"/>
      <c r="GG153" s="77"/>
      <c r="GH153" s="77"/>
      <c r="GI153" s="77"/>
      <c r="GJ153" s="77"/>
      <c r="GK153" s="77"/>
      <c r="GL153" s="77"/>
      <c r="GM153" s="77"/>
      <c r="GN153" s="24"/>
      <c r="GO153" s="24">
        <v>0.84477000000000002</v>
      </c>
      <c r="GP153" s="10">
        <f t="shared" si="384"/>
        <v>-3.3790800000000001</v>
      </c>
      <c r="GQ153" s="10">
        <f t="shared" si="385"/>
        <v>-3.3790800000000001</v>
      </c>
      <c r="GR153" s="10">
        <f t="shared" si="386"/>
        <v>6.7581600000000002</v>
      </c>
      <c r="GS153" s="10">
        <f t="shared" si="387"/>
        <v>-2.5343100000000001</v>
      </c>
      <c r="GT153" s="10">
        <f t="shared" si="388"/>
        <v>-3.3790800000000001</v>
      </c>
      <c r="GU153" s="10">
        <f t="shared" si="389"/>
        <v>3.3790800000000001</v>
      </c>
      <c r="GV153" s="10">
        <f t="shared" si="390"/>
        <v>14.361090000000001</v>
      </c>
      <c r="GW153" s="10">
        <f t="shared" si="391"/>
        <v>-11.826779999999999</v>
      </c>
      <c r="GX153" s="10">
        <f t="shared" si="392"/>
        <v>7.6029300000000006</v>
      </c>
      <c r="GY153" s="10">
        <f t="shared" si="393"/>
        <v>0</v>
      </c>
      <c r="GZ153" s="10">
        <f t="shared" si="394"/>
        <v>1.68954</v>
      </c>
      <c r="HA153" s="10">
        <f t="shared" si="395"/>
        <v>5.0686200000000001</v>
      </c>
      <c r="HB153" s="10">
        <f t="shared" si="396"/>
        <v>13.51632</v>
      </c>
      <c r="HC153" s="10">
        <f t="shared" si="397"/>
        <v>6.7581600000000002</v>
      </c>
      <c r="HD153" s="10">
        <f t="shared" si="398"/>
        <v>16.895400000000002</v>
      </c>
      <c r="HE153" s="10">
        <f t="shared" si="399"/>
        <v>-10.982010000000001</v>
      </c>
      <c r="HF153" s="10">
        <f t="shared" si="400"/>
        <v>9.2924699999999998</v>
      </c>
      <c r="HG153" s="10">
        <f t="shared" si="401"/>
        <v>1.68954</v>
      </c>
      <c r="HH153" s="10">
        <f t="shared" si="402"/>
        <v>34.213185000000003</v>
      </c>
      <c r="HI153" s="19">
        <f t="shared" si="403"/>
        <v>85.744155000000006</v>
      </c>
      <c r="HJ153" s="115"/>
      <c r="HK153" s="115"/>
      <c r="HL153" s="115"/>
      <c r="HM153" s="115"/>
      <c r="HN153" s="115"/>
      <c r="HO153" s="115"/>
      <c r="HP153" s="115"/>
      <c r="HQ153" s="115"/>
      <c r="HR153" s="115"/>
      <c r="HS153" s="115"/>
      <c r="HT153" s="115"/>
      <c r="HU153" s="115"/>
      <c r="HV153" s="115"/>
      <c r="HW153" s="115"/>
      <c r="HX153" s="115"/>
      <c r="HY153" s="115"/>
      <c r="HZ153" s="115"/>
      <c r="IA153" s="115"/>
      <c r="IB153" s="115"/>
      <c r="IC153" s="22">
        <f t="shared" si="406"/>
        <v>0.84477000000000002</v>
      </c>
      <c r="ID153" s="22"/>
      <c r="IE153" s="24">
        <f t="shared" si="404"/>
        <v>3.0074696270328861E-6</v>
      </c>
      <c r="IF153" s="24">
        <f t="shared" si="405"/>
        <v>7.5372386949095783E-6</v>
      </c>
    </row>
    <row r="154" spans="1:240" x14ac:dyDescent="0.25">
      <c r="A154" s="163">
        <v>152</v>
      </c>
      <c r="B154" s="49"/>
      <c r="C154" s="49" t="s">
        <v>282</v>
      </c>
      <c r="D154" s="49" t="s">
        <v>186</v>
      </c>
      <c r="E154" s="82">
        <v>320</v>
      </c>
      <c r="F154" s="53" t="s">
        <v>149</v>
      </c>
      <c r="G154" s="17">
        <v>667</v>
      </c>
      <c r="H154" s="12">
        <v>735</v>
      </c>
      <c r="I154" s="12">
        <v>758</v>
      </c>
      <c r="J154" s="12">
        <v>852</v>
      </c>
      <c r="K154" s="12">
        <v>953</v>
      </c>
      <c r="L154" s="12">
        <v>1037</v>
      </c>
      <c r="M154" s="12">
        <v>1092</v>
      </c>
      <c r="N154" s="12">
        <v>1177</v>
      </c>
      <c r="O154" s="12">
        <v>1190</v>
      </c>
      <c r="P154" s="11">
        <v>1190</v>
      </c>
      <c r="Q154" s="11">
        <v>1270</v>
      </c>
      <c r="R154" s="12">
        <v>1414</v>
      </c>
      <c r="S154" s="11">
        <v>1557</v>
      </c>
      <c r="T154" s="12">
        <v>1798</v>
      </c>
      <c r="U154" s="12">
        <v>1890</v>
      </c>
      <c r="V154" s="97">
        <v>2025</v>
      </c>
      <c r="W154" s="97">
        <v>2223</v>
      </c>
      <c r="X154" s="97">
        <v>2493</v>
      </c>
      <c r="Y154" s="97">
        <v>2610</v>
      </c>
      <c r="Z154" s="98">
        <v>2679</v>
      </c>
      <c r="AA154" s="63"/>
      <c r="AB154" s="70">
        <f t="shared" si="325"/>
        <v>68</v>
      </c>
      <c r="AC154" s="12">
        <f t="shared" si="326"/>
        <v>23</v>
      </c>
      <c r="AD154" s="12">
        <f t="shared" si="327"/>
        <v>94</v>
      </c>
      <c r="AE154" s="12">
        <f t="shared" si="328"/>
        <v>101</v>
      </c>
      <c r="AF154" s="12">
        <f t="shared" si="329"/>
        <v>84</v>
      </c>
      <c r="AG154" s="12">
        <f t="shared" si="330"/>
        <v>55</v>
      </c>
      <c r="AH154" s="12">
        <f t="shared" si="331"/>
        <v>85</v>
      </c>
      <c r="AI154" s="12">
        <f t="shared" si="332"/>
        <v>13</v>
      </c>
      <c r="AJ154" s="12">
        <f t="shared" si="333"/>
        <v>0</v>
      </c>
      <c r="AK154" s="12">
        <f t="shared" si="334"/>
        <v>80</v>
      </c>
      <c r="AL154" s="12">
        <f t="shared" si="335"/>
        <v>144</v>
      </c>
      <c r="AM154" s="12">
        <f t="shared" si="336"/>
        <v>143</v>
      </c>
      <c r="AN154" s="12">
        <f t="shared" si="337"/>
        <v>241</v>
      </c>
      <c r="AO154" s="12">
        <f t="shared" si="338"/>
        <v>92</v>
      </c>
      <c r="AP154" s="12">
        <f t="shared" si="339"/>
        <v>135</v>
      </c>
      <c r="AQ154" s="12">
        <f t="shared" si="340"/>
        <v>198</v>
      </c>
      <c r="AR154" s="12">
        <f t="shared" si="341"/>
        <v>270</v>
      </c>
      <c r="AS154" s="12">
        <f t="shared" si="342"/>
        <v>117</v>
      </c>
      <c r="AT154" s="12">
        <f t="shared" si="343"/>
        <v>69</v>
      </c>
      <c r="AU154" s="79">
        <f t="shared" si="344"/>
        <v>2012</v>
      </c>
      <c r="AV154" s="63"/>
      <c r="AW154" s="17">
        <v>36</v>
      </c>
      <c r="AX154" s="12">
        <v>136</v>
      </c>
      <c r="AY154" s="12">
        <v>92</v>
      </c>
      <c r="AZ154" s="12">
        <v>101</v>
      </c>
      <c r="BA154" s="12">
        <v>94</v>
      </c>
      <c r="BB154" s="12">
        <v>103</v>
      </c>
      <c r="BC154" s="12">
        <v>114</v>
      </c>
      <c r="BD154" s="12">
        <v>145</v>
      </c>
      <c r="BE154" s="12">
        <v>167</v>
      </c>
      <c r="BF154" s="11">
        <v>139</v>
      </c>
      <c r="BG154" s="12">
        <v>156</v>
      </c>
      <c r="BH154" s="12">
        <v>198</v>
      </c>
      <c r="BI154" s="12">
        <v>142</v>
      </c>
      <c r="BJ154" s="12">
        <v>190</v>
      </c>
      <c r="BK154" s="12">
        <v>132</v>
      </c>
      <c r="BL154" s="12">
        <v>59</v>
      </c>
      <c r="BM154" s="11">
        <v>116</v>
      </c>
      <c r="BN154" s="11">
        <v>185</v>
      </c>
      <c r="BO154" s="12">
        <v>207</v>
      </c>
      <c r="BP154" s="19">
        <f t="shared" si="345"/>
        <v>2512</v>
      </c>
      <c r="BQ154" s="19"/>
      <c r="BR154" s="5">
        <f t="shared" si="346"/>
        <v>104</v>
      </c>
      <c r="BS154" s="5">
        <f t="shared" si="347"/>
        <v>159</v>
      </c>
      <c r="BT154" s="5">
        <f t="shared" si="348"/>
        <v>186</v>
      </c>
      <c r="BU154" s="5">
        <f t="shared" si="349"/>
        <v>202</v>
      </c>
      <c r="BV154" s="5">
        <f t="shared" si="350"/>
        <v>178</v>
      </c>
      <c r="BW154" s="5">
        <f t="shared" si="351"/>
        <v>158</v>
      </c>
      <c r="BX154" s="5">
        <f t="shared" si="352"/>
        <v>199</v>
      </c>
      <c r="BY154" s="5">
        <f t="shared" si="353"/>
        <v>158</v>
      </c>
      <c r="BZ154" s="5">
        <f t="shared" si="354"/>
        <v>167</v>
      </c>
      <c r="CA154" s="5">
        <f t="shared" si="355"/>
        <v>219</v>
      </c>
      <c r="CB154" s="5">
        <f t="shared" si="356"/>
        <v>300</v>
      </c>
      <c r="CC154" s="5">
        <f t="shared" si="357"/>
        <v>341</v>
      </c>
      <c r="CD154" s="5">
        <f t="shared" si="358"/>
        <v>383</v>
      </c>
      <c r="CE154" s="5">
        <f t="shared" si="359"/>
        <v>282</v>
      </c>
      <c r="CF154" s="5">
        <f t="shared" si="360"/>
        <v>267</v>
      </c>
      <c r="CG154" s="5">
        <f t="shared" si="361"/>
        <v>257</v>
      </c>
      <c r="CH154" s="5">
        <f t="shared" si="362"/>
        <v>386</v>
      </c>
      <c r="CI154" s="5">
        <f t="shared" si="363"/>
        <v>302</v>
      </c>
      <c r="CJ154" s="5">
        <f t="shared" si="364"/>
        <v>276</v>
      </c>
      <c r="CK154" s="19">
        <f t="shared" si="365"/>
        <v>4524</v>
      </c>
      <c r="CL154" s="19"/>
      <c r="CM154" s="5"/>
      <c r="CN154" s="5">
        <f t="shared" si="366"/>
        <v>55</v>
      </c>
      <c r="CO154" s="5">
        <f t="shared" si="367"/>
        <v>27</v>
      </c>
      <c r="CP154" s="5">
        <f t="shared" si="368"/>
        <v>16</v>
      </c>
      <c r="CQ154" s="5">
        <f t="shared" si="369"/>
        <v>-24</v>
      </c>
      <c r="CR154" s="5">
        <f t="shared" si="370"/>
        <v>-20</v>
      </c>
      <c r="CS154" s="5">
        <f t="shared" si="371"/>
        <v>41</v>
      </c>
      <c r="CT154" s="5">
        <f t="shared" si="372"/>
        <v>-41</v>
      </c>
      <c r="CU154" s="5">
        <f t="shared" si="373"/>
        <v>9</v>
      </c>
      <c r="CV154" s="5">
        <f t="shared" si="374"/>
        <v>52</v>
      </c>
      <c r="CW154" s="5">
        <f t="shared" si="375"/>
        <v>81</v>
      </c>
      <c r="CX154" s="5">
        <f t="shared" si="376"/>
        <v>41</v>
      </c>
      <c r="CY154" s="5">
        <f t="shared" si="377"/>
        <v>42</v>
      </c>
      <c r="CZ154" s="5">
        <f t="shared" si="378"/>
        <v>-101</v>
      </c>
      <c r="DA154" s="5">
        <f t="shared" si="379"/>
        <v>-15</v>
      </c>
      <c r="DB154" s="5">
        <f t="shared" si="380"/>
        <v>-10</v>
      </c>
      <c r="DC154" s="5">
        <f t="shared" si="381"/>
        <v>129</v>
      </c>
      <c r="DD154" s="5">
        <f t="shared" si="382"/>
        <v>-84</v>
      </c>
      <c r="DE154" s="5">
        <f t="shared" si="383"/>
        <v>-26</v>
      </c>
      <c r="DF154" s="19"/>
      <c r="DG154" s="19"/>
      <c r="DH154" s="19"/>
      <c r="DI154" s="77"/>
      <c r="DJ154" s="121">
        <v>0.52884615384615385</v>
      </c>
      <c r="DK154" s="121">
        <v>0.16981132075471697</v>
      </c>
      <c r="DL154" s="121">
        <v>8.6021505376344093E-2</v>
      </c>
      <c r="DM154" s="121">
        <v>-0.11881188118811881</v>
      </c>
      <c r="DN154" s="121">
        <v>-0.11235955056179775</v>
      </c>
      <c r="DO154" s="121">
        <v>0.25949367088607594</v>
      </c>
      <c r="DP154" s="121">
        <v>-0.20603015075376885</v>
      </c>
      <c r="DQ154" s="121">
        <v>5.6962025316455694E-2</v>
      </c>
      <c r="DR154" s="121">
        <v>0.31137724550898205</v>
      </c>
      <c r="DS154" s="121">
        <v>0.36986301369863012</v>
      </c>
      <c r="DT154" s="121">
        <v>0.13666666666666666</v>
      </c>
      <c r="DU154" s="121">
        <v>0.12316715542521994</v>
      </c>
      <c r="DV154" s="121">
        <v>-0.26370757180156656</v>
      </c>
      <c r="DW154" s="121">
        <v>-5.3191489361702128E-2</v>
      </c>
      <c r="DX154" s="121">
        <v>-3.7453183520599252E-2</v>
      </c>
      <c r="DY154" s="121">
        <v>0.50194552529182879</v>
      </c>
      <c r="DZ154" s="121">
        <v>-0.21761658031088082</v>
      </c>
      <c r="EA154" s="121"/>
      <c r="EB154" s="24"/>
      <c r="EC154" s="63"/>
      <c r="ED154" s="77"/>
      <c r="EE154" s="77"/>
      <c r="EF154" s="77"/>
      <c r="EG154" s="77"/>
      <c r="EH154" s="77"/>
      <c r="EI154" s="77"/>
      <c r="EJ154" s="77"/>
      <c r="EK154" s="77"/>
      <c r="EL154" s="77"/>
      <c r="EM154" s="77"/>
      <c r="EN154" s="77"/>
      <c r="EO154" s="77"/>
      <c r="EP154" s="77"/>
      <c r="EQ154" s="77"/>
      <c r="ER154" s="77"/>
      <c r="ES154" s="77"/>
      <c r="ET154" s="77"/>
      <c r="EU154" s="77"/>
      <c r="EV154" s="77"/>
      <c r="EW154" s="24"/>
      <c r="EX154" s="19"/>
      <c r="EY154" s="77"/>
      <c r="EZ154" s="77"/>
      <c r="FA154" s="77"/>
      <c r="FB154" s="77"/>
      <c r="FC154" s="77"/>
      <c r="FD154" s="77"/>
      <c r="FE154" s="77"/>
      <c r="FF154" s="77"/>
      <c r="FG154" s="77"/>
      <c r="FH154" s="77"/>
      <c r="FI154" s="77"/>
      <c r="FJ154" s="77"/>
      <c r="FK154" s="77"/>
      <c r="FL154" s="77"/>
      <c r="FM154" s="77"/>
      <c r="FN154" s="77"/>
      <c r="FO154" s="77"/>
      <c r="FP154" s="77"/>
      <c r="FQ154" s="77"/>
      <c r="FR154" s="24"/>
      <c r="FS154" s="24"/>
      <c r="FT154" s="24"/>
      <c r="FU154" s="77"/>
      <c r="FV154" s="77"/>
      <c r="FW154" s="77"/>
      <c r="FX154" s="77"/>
      <c r="FY154" s="77"/>
      <c r="FZ154" s="77"/>
      <c r="GA154" s="77"/>
      <c r="GB154" s="77"/>
      <c r="GC154" s="77"/>
      <c r="GD154" s="77"/>
      <c r="GE154" s="77"/>
      <c r="GF154" s="77"/>
      <c r="GG154" s="77"/>
      <c r="GH154" s="77"/>
      <c r="GI154" s="77"/>
      <c r="GJ154" s="77"/>
      <c r="GK154" s="77"/>
      <c r="GL154" s="77"/>
      <c r="GM154" s="77"/>
      <c r="GN154" s="24"/>
      <c r="GO154" s="24">
        <v>0.83433000000000002</v>
      </c>
      <c r="GP154" s="10">
        <f t="shared" si="384"/>
        <v>86.770319999999998</v>
      </c>
      <c r="GQ154" s="10">
        <f t="shared" si="385"/>
        <v>132.65846999999999</v>
      </c>
      <c r="GR154" s="10">
        <f t="shared" si="386"/>
        <v>155.18538000000001</v>
      </c>
      <c r="GS154" s="10">
        <f t="shared" si="387"/>
        <v>168.53466</v>
      </c>
      <c r="GT154" s="10">
        <f t="shared" si="388"/>
        <v>148.51074</v>
      </c>
      <c r="GU154" s="10">
        <f t="shared" si="389"/>
        <v>131.82414</v>
      </c>
      <c r="GV154" s="10">
        <f t="shared" si="390"/>
        <v>166.03166999999999</v>
      </c>
      <c r="GW154" s="10">
        <f t="shared" si="391"/>
        <v>131.82414</v>
      </c>
      <c r="GX154" s="10">
        <f t="shared" si="392"/>
        <v>139.33311</v>
      </c>
      <c r="GY154" s="10">
        <f t="shared" si="393"/>
        <v>182.71826999999999</v>
      </c>
      <c r="GZ154" s="10">
        <f t="shared" si="394"/>
        <v>250.29900000000001</v>
      </c>
      <c r="HA154" s="10">
        <f t="shared" si="395"/>
        <v>284.50653</v>
      </c>
      <c r="HB154" s="10">
        <f t="shared" si="396"/>
        <v>319.54838999999998</v>
      </c>
      <c r="HC154" s="10">
        <f t="shared" si="397"/>
        <v>235.28106</v>
      </c>
      <c r="HD154" s="10">
        <f t="shared" si="398"/>
        <v>222.76611</v>
      </c>
      <c r="HE154" s="10">
        <f t="shared" si="399"/>
        <v>214.42281</v>
      </c>
      <c r="HF154" s="10">
        <f t="shared" si="400"/>
        <v>322.05137999999999</v>
      </c>
      <c r="HG154" s="10">
        <f t="shared" si="401"/>
        <v>251.96766</v>
      </c>
      <c r="HH154" s="10">
        <f t="shared" si="402"/>
        <v>230.27508</v>
      </c>
      <c r="HI154" s="19">
        <f t="shared" si="403"/>
        <v>3774.5089200000002</v>
      </c>
      <c r="HJ154" s="115"/>
      <c r="HK154" s="115"/>
      <c r="HL154" s="115"/>
      <c r="HM154" s="115"/>
      <c r="HN154" s="115"/>
      <c r="HO154" s="115"/>
      <c r="HP154" s="115"/>
      <c r="HQ154" s="115"/>
      <c r="HR154" s="115"/>
      <c r="HS154" s="115"/>
      <c r="HT154" s="115"/>
      <c r="HU154" s="115"/>
      <c r="HV154" s="115"/>
      <c r="HW154" s="115"/>
      <c r="HX154" s="115"/>
      <c r="HY154" s="115"/>
      <c r="HZ154" s="115"/>
      <c r="IA154" s="115"/>
      <c r="IB154" s="115"/>
      <c r="IC154" s="22">
        <f t="shared" si="406"/>
        <v>0.83433000000000002</v>
      </c>
      <c r="ID154" s="22"/>
      <c r="IE154" s="24">
        <f t="shared" si="404"/>
        <v>2.0242058988736883E-5</v>
      </c>
      <c r="IF154" s="24">
        <f t="shared" si="405"/>
        <v>3.3179374951103504E-4</v>
      </c>
    </row>
    <row r="155" spans="1:240" x14ac:dyDescent="0.25">
      <c r="A155" s="163">
        <v>153</v>
      </c>
      <c r="B155" s="49"/>
      <c r="C155" s="49" t="s">
        <v>282</v>
      </c>
      <c r="D155" s="49" t="s">
        <v>186</v>
      </c>
      <c r="E155" s="82">
        <v>342</v>
      </c>
      <c r="F155" s="52" t="s">
        <v>157</v>
      </c>
      <c r="G155" s="17">
        <v>19</v>
      </c>
      <c r="H155" s="12">
        <v>17</v>
      </c>
      <c r="I155" s="12">
        <v>18</v>
      </c>
      <c r="J155" s="12">
        <v>17</v>
      </c>
      <c r="K155" s="12">
        <v>14</v>
      </c>
      <c r="L155" s="12">
        <v>11</v>
      </c>
      <c r="M155" s="12">
        <v>13</v>
      </c>
      <c r="N155" s="12">
        <v>12</v>
      </c>
      <c r="O155" s="12">
        <v>12</v>
      </c>
      <c r="P155" s="11">
        <v>13</v>
      </c>
      <c r="Q155" s="12">
        <v>16</v>
      </c>
      <c r="R155" s="12">
        <v>17</v>
      </c>
      <c r="S155" s="12">
        <v>15</v>
      </c>
      <c r="T155" s="12">
        <v>14</v>
      </c>
      <c r="U155" s="12">
        <v>12</v>
      </c>
      <c r="V155" s="97">
        <v>12</v>
      </c>
      <c r="W155" s="97">
        <v>10</v>
      </c>
      <c r="X155" s="97">
        <v>13</v>
      </c>
      <c r="Y155" s="97">
        <v>18</v>
      </c>
      <c r="Z155" s="98">
        <v>19</v>
      </c>
      <c r="AA155" s="65"/>
      <c r="AB155" s="72">
        <f t="shared" si="325"/>
        <v>-2</v>
      </c>
      <c r="AC155" s="11">
        <f t="shared" si="326"/>
        <v>1</v>
      </c>
      <c r="AD155" s="11">
        <f t="shared" si="327"/>
        <v>-1</v>
      </c>
      <c r="AE155" s="11">
        <f t="shared" si="328"/>
        <v>-3</v>
      </c>
      <c r="AF155" s="11">
        <f t="shared" si="329"/>
        <v>-3</v>
      </c>
      <c r="AG155" s="11">
        <f t="shared" si="330"/>
        <v>2</v>
      </c>
      <c r="AH155" s="11">
        <f t="shared" si="331"/>
        <v>-1</v>
      </c>
      <c r="AI155" s="11">
        <f t="shared" si="332"/>
        <v>0</v>
      </c>
      <c r="AJ155" s="11">
        <f t="shared" si="333"/>
        <v>1</v>
      </c>
      <c r="AK155" s="11">
        <f t="shared" si="334"/>
        <v>3</v>
      </c>
      <c r="AL155" s="11">
        <f t="shared" si="335"/>
        <v>1</v>
      </c>
      <c r="AM155" s="11">
        <f t="shared" si="336"/>
        <v>-2</v>
      </c>
      <c r="AN155" s="11">
        <f t="shared" si="337"/>
        <v>-1</v>
      </c>
      <c r="AO155" s="11">
        <f t="shared" si="338"/>
        <v>-2</v>
      </c>
      <c r="AP155" s="11">
        <f t="shared" si="339"/>
        <v>0</v>
      </c>
      <c r="AQ155" s="11">
        <f t="shared" si="340"/>
        <v>-2</v>
      </c>
      <c r="AR155" s="11">
        <f t="shared" si="341"/>
        <v>3</v>
      </c>
      <c r="AS155" s="11">
        <f t="shared" si="342"/>
        <v>5</v>
      </c>
      <c r="AT155" s="11">
        <f t="shared" si="343"/>
        <v>1</v>
      </c>
      <c r="AU155" s="78">
        <f t="shared" si="344"/>
        <v>0</v>
      </c>
      <c r="AV155" s="65"/>
      <c r="AW155" s="17">
        <v>0</v>
      </c>
      <c r="AX155" s="12">
        <v>1</v>
      </c>
      <c r="AY155" s="12">
        <v>3</v>
      </c>
      <c r="AZ155" s="12">
        <v>3</v>
      </c>
      <c r="BA155" s="12">
        <v>2</v>
      </c>
      <c r="BB155" s="12">
        <v>0</v>
      </c>
      <c r="BC155" s="12">
        <v>0</v>
      </c>
      <c r="BD155" s="12">
        <v>1</v>
      </c>
      <c r="BE155" s="12">
        <v>0</v>
      </c>
      <c r="BF155" s="11">
        <v>0</v>
      </c>
      <c r="BG155" s="11">
        <v>0</v>
      </c>
      <c r="BH155" s="11">
        <v>1</v>
      </c>
      <c r="BI155" s="11"/>
      <c r="BJ155" s="11">
        <v>1</v>
      </c>
      <c r="BK155" s="11">
        <v>1</v>
      </c>
      <c r="BL155" s="11">
        <v>0</v>
      </c>
      <c r="BM155" s="11"/>
      <c r="BN155" s="11"/>
      <c r="BO155" s="8"/>
      <c r="BP155" s="27">
        <f t="shared" si="345"/>
        <v>13</v>
      </c>
      <c r="BQ155" s="19"/>
      <c r="BR155" s="5">
        <f t="shared" si="346"/>
        <v>-2</v>
      </c>
      <c r="BS155" s="5">
        <f t="shared" si="347"/>
        <v>2</v>
      </c>
      <c r="BT155" s="5">
        <f t="shared" si="348"/>
        <v>2</v>
      </c>
      <c r="BU155" s="5">
        <f t="shared" si="349"/>
        <v>0</v>
      </c>
      <c r="BV155" s="5">
        <f t="shared" si="350"/>
        <v>-1</v>
      </c>
      <c r="BW155" s="5">
        <f t="shared" si="351"/>
        <v>2</v>
      </c>
      <c r="BX155" s="5">
        <f t="shared" si="352"/>
        <v>-1</v>
      </c>
      <c r="BY155" s="5">
        <f t="shared" si="353"/>
        <v>1</v>
      </c>
      <c r="BZ155" s="5">
        <f t="shared" si="354"/>
        <v>1</v>
      </c>
      <c r="CA155" s="5">
        <f t="shared" si="355"/>
        <v>3</v>
      </c>
      <c r="CB155" s="5">
        <f t="shared" si="356"/>
        <v>1</v>
      </c>
      <c r="CC155" s="5">
        <f t="shared" si="357"/>
        <v>-1</v>
      </c>
      <c r="CD155" s="5">
        <f t="shared" si="358"/>
        <v>-1</v>
      </c>
      <c r="CE155" s="5">
        <f t="shared" si="359"/>
        <v>-1</v>
      </c>
      <c r="CF155" s="5">
        <f t="shared" si="360"/>
        <v>1</v>
      </c>
      <c r="CG155" s="5">
        <f t="shared" si="361"/>
        <v>-2</v>
      </c>
      <c r="CH155" s="5">
        <f t="shared" si="362"/>
        <v>3</v>
      </c>
      <c r="CI155" s="5">
        <f t="shared" si="363"/>
        <v>5</v>
      </c>
      <c r="CJ155" s="5">
        <f t="shared" si="364"/>
        <v>1</v>
      </c>
      <c r="CK155" s="19">
        <f t="shared" si="365"/>
        <v>13</v>
      </c>
      <c r="CL155" s="19"/>
      <c r="CM155" s="5"/>
      <c r="CN155" s="5">
        <f t="shared" si="366"/>
        <v>4</v>
      </c>
      <c r="CO155" s="5">
        <f t="shared" si="367"/>
        <v>0</v>
      </c>
      <c r="CP155" s="5">
        <f t="shared" si="368"/>
        <v>-2</v>
      </c>
      <c r="CQ155" s="5">
        <f t="shared" si="369"/>
        <v>-1</v>
      </c>
      <c r="CR155" s="5">
        <f t="shared" si="370"/>
        <v>3</v>
      </c>
      <c r="CS155" s="5">
        <f t="shared" si="371"/>
        <v>-3</v>
      </c>
      <c r="CT155" s="5">
        <f t="shared" si="372"/>
        <v>2</v>
      </c>
      <c r="CU155" s="5">
        <f t="shared" si="373"/>
        <v>0</v>
      </c>
      <c r="CV155" s="5">
        <f t="shared" si="374"/>
        <v>2</v>
      </c>
      <c r="CW155" s="5">
        <f t="shared" si="375"/>
        <v>-2</v>
      </c>
      <c r="CX155" s="5">
        <f t="shared" si="376"/>
        <v>-2</v>
      </c>
      <c r="CY155" s="5">
        <f t="shared" si="377"/>
        <v>0</v>
      </c>
      <c r="CZ155" s="5">
        <f t="shared" si="378"/>
        <v>0</v>
      </c>
      <c r="DA155" s="5">
        <f t="shared" si="379"/>
        <v>2</v>
      </c>
      <c r="DB155" s="5">
        <f t="shared" si="380"/>
        <v>-3</v>
      </c>
      <c r="DC155" s="5">
        <f t="shared" si="381"/>
        <v>5</v>
      </c>
      <c r="DD155" s="5">
        <f t="shared" si="382"/>
        <v>2</v>
      </c>
      <c r="DE155" s="5">
        <f t="shared" si="383"/>
        <v>-4</v>
      </c>
      <c r="DF155" s="19"/>
      <c r="DG155" s="19"/>
      <c r="DH155" s="19"/>
      <c r="DI155" s="77"/>
      <c r="DJ155" s="121">
        <v>-2</v>
      </c>
      <c r="DK155" s="121">
        <v>0</v>
      </c>
      <c r="DL155" s="121">
        <v>-1</v>
      </c>
      <c r="DM155" s="121" t="e">
        <v>#DIV/0!</v>
      </c>
      <c r="DN155" s="121">
        <v>-3</v>
      </c>
      <c r="DO155" s="121">
        <v>-1.5</v>
      </c>
      <c r="DP155" s="121">
        <v>-2</v>
      </c>
      <c r="DQ155" s="121">
        <v>0</v>
      </c>
      <c r="DR155" s="121">
        <v>2</v>
      </c>
      <c r="DS155" s="121">
        <v>-0.66666666666666663</v>
      </c>
      <c r="DT155" s="121">
        <v>-2</v>
      </c>
      <c r="DU155" s="121">
        <v>0</v>
      </c>
      <c r="DV155" s="121">
        <v>0</v>
      </c>
      <c r="DW155" s="121">
        <v>-2</v>
      </c>
      <c r="DX155" s="121">
        <v>-3</v>
      </c>
      <c r="DY155" s="121">
        <v>-2.5</v>
      </c>
      <c r="DZ155" s="121">
        <v>0.66666666666666663</v>
      </c>
      <c r="EA155" s="121"/>
      <c r="EB155" s="24"/>
      <c r="EC155" s="63"/>
      <c r="ED155" s="77"/>
      <c r="EE155" s="77"/>
      <c r="EF155" s="77"/>
      <c r="EG155" s="77"/>
      <c r="EH155" s="77"/>
      <c r="EI155" s="77"/>
      <c r="EJ155" s="77"/>
      <c r="EK155" s="77"/>
      <c r="EL155" s="77"/>
      <c r="EM155" s="77"/>
      <c r="EN155" s="77"/>
      <c r="EO155" s="77"/>
      <c r="EP155" s="77"/>
      <c r="EQ155" s="77"/>
      <c r="ER155" s="77"/>
      <c r="ES155" s="77"/>
      <c r="ET155" s="77"/>
      <c r="EU155" s="77"/>
      <c r="EV155" s="77"/>
      <c r="EW155" s="24"/>
      <c r="EX155" s="19"/>
      <c r="EY155" s="77"/>
      <c r="EZ155" s="77"/>
      <c r="FA155" s="77"/>
      <c r="FB155" s="77"/>
      <c r="FC155" s="77"/>
      <c r="FD155" s="77"/>
      <c r="FE155" s="77"/>
      <c r="FF155" s="77"/>
      <c r="FG155" s="77"/>
      <c r="FH155" s="77"/>
      <c r="FI155" s="77"/>
      <c r="FJ155" s="77"/>
      <c r="FK155" s="77"/>
      <c r="FL155" s="77"/>
      <c r="FM155" s="77"/>
      <c r="FN155" s="77"/>
      <c r="FO155" s="77"/>
      <c r="FP155" s="77"/>
      <c r="FQ155" s="77"/>
      <c r="FR155" s="24"/>
      <c r="FS155" s="24"/>
      <c r="FT155" s="24"/>
      <c r="FU155" s="77"/>
      <c r="FV155" s="77"/>
      <c r="FW155" s="77"/>
      <c r="FX155" s="77"/>
      <c r="FY155" s="77"/>
      <c r="FZ155" s="77"/>
      <c r="GA155" s="77"/>
      <c r="GB155" s="77"/>
      <c r="GC155" s="77"/>
      <c r="GD155" s="77"/>
      <c r="GE155" s="77"/>
      <c r="GF155" s="77"/>
      <c r="GG155" s="77"/>
      <c r="GH155" s="77"/>
      <c r="GI155" s="77"/>
      <c r="GJ155" s="77"/>
      <c r="GK155" s="77"/>
      <c r="GL155" s="77"/>
      <c r="GM155" s="77"/>
      <c r="GN155" s="24"/>
      <c r="GO155" s="24">
        <v>0.85521000000000003</v>
      </c>
      <c r="GP155" s="10">
        <f t="shared" si="384"/>
        <v>-1.7104200000000001</v>
      </c>
      <c r="GQ155" s="10">
        <f t="shared" si="385"/>
        <v>1.7104200000000001</v>
      </c>
      <c r="GR155" s="10">
        <f t="shared" si="386"/>
        <v>1.7104200000000001</v>
      </c>
      <c r="GS155" s="10">
        <f t="shared" si="387"/>
        <v>0</v>
      </c>
      <c r="GT155" s="10">
        <f t="shared" si="388"/>
        <v>-0.85521000000000003</v>
      </c>
      <c r="GU155" s="10">
        <f t="shared" si="389"/>
        <v>1.7104200000000001</v>
      </c>
      <c r="GV155" s="10">
        <f t="shared" si="390"/>
        <v>-0.85521000000000003</v>
      </c>
      <c r="GW155" s="10">
        <f t="shared" si="391"/>
        <v>0.85521000000000003</v>
      </c>
      <c r="GX155" s="10">
        <f t="shared" si="392"/>
        <v>0.85521000000000003</v>
      </c>
      <c r="GY155" s="10">
        <f t="shared" si="393"/>
        <v>2.5656300000000001</v>
      </c>
      <c r="GZ155" s="10">
        <f t="shared" si="394"/>
        <v>0.85521000000000003</v>
      </c>
      <c r="HA155" s="10">
        <f t="shared" si="395"/>
        <v>-0.85521000000000003</v>
      </c>
      <c r="HB155" s="10">
        <f t="shared" si="396"/>
        <v>-0.85521000000000003</v>
      </c>
      <c r="HC155" s="10">
        <f t="shared" si="397"/>
        <v>-0.85521000000000003</v>
      </c>
      <c r="HD155" s="10">
        <f t="shared" si="398"/>
        <v>0.85521000000000003</v>
      </c>
      <c r="HE155" s="10">
        <f t="shared" si="399"/>
        <v>-1.7104200000000001</v>
      </c>
      <c r="HF155" s="10">
        <f t="shared" si="400"/>
        <v>2.5656300000000001</v>
      </c>
      <c r="HG155" s="10">
        <f t="shared" si="401"/>
        <v>4.2760499999999997</v>
      </c>
      <c r="HH155" s="10">
        <f t="shared" si="402"/>
        <v>0.85521000000000003</v>
      </c>
      <c r="HI155" s="19">
        <f t="shared" si="403"/>
        <v>11.11773</v>
      </c>
      <c r="HJ155" s="115"/>
      <c r="HK155" s="115"/>
      <c r="HL155" s="115"/>
      <c r="HM155" s="115"/>
      <c r="HN155" s="115"/>
      <c r="HO155" s="115"/>
      <c r="HP155" s="115"/>
      <c r="HQ155" s="115"/>
      <c r="HR155" s="115"/>
      <c r="HS155" s="115"/>
      <c r="HT155" s="115"/>
      <c r="HU155" s="115"/>
      <c r="HV155" s="115"/>
      <c r="HW155" s="115"/>
      <c r="HX155" s="115"/>
      <c r="HY155" s="115"/>
      <c r="HZ155" s="115"/>
      <c r="IA155" s="115"/>
      <c r="IB155" s="115"/>
      <c r="IC155" s="22">
        <f t="shared" si="406"/>
        <v>0.85521000000000003</v>
      </c>
      <c r="ID155" s="22"/>
      <c r="IE155" s="24">
        <f t="shared" si="404"/>
        <v>7.5176225181455454E-8</v>
      </c>
      <c r="IF155" s="24">
        <f t="shared" si="405"/>
        <v>9.7729092735892085E-7</v>
      </c>
    </row>
    <row r="156" spans="1:240" x14ac:dyDescent="0.25">
      <c r="A156" s="163">
        <v>154</v>
      </c>
      <c r="B156" s="49"/>
      <c r="C156" s="49" t="s">
        <v>282</v>
      </c>
      <c r="D156" s="49" t="s">
        <v>186</v>
      </c>
      <c r="E156" s="82">
        <v>328</v>
      </c>
      <c r="F156" s="53" t="s">
        <v>66</v>
      </c>
      <c r="G156" s="17">
        <v>95</v>
      </c>
      <c r="H156" s="12">
        <v>98</v>
      </c>
      <c r="I156" s="12">
        <v>122</v>
      </c>
      <c r="J156" s="12">
        <v>302</v>
      </c>
      <c r="K156" s="12">
        <v>390</v>
      </c>
      <c r="L156" s="12">
        <v>465</v>
      </c>
      <c r="M156" s="12">
        <v>480</v>
      </c>
      <c r="N156" s="12">
        <v>532</v>
      </c>
      <c r="O156" s="12">
        <v>575</v>
      </c>
      <c r="P156" s="11">
        <v>601</v>
      </c>
      <c r="Q156" s="11">
        <v>612</v>
      </c>
      <c r="R156" s="12">
        <v>654</v>
      </c>
      <c r="S156" s="11">
        <v>700</v>
      </c>
      <c r="T156" s="11">
        <v>784</v>
      </c>
      <c r="U156" s="11">
        <v>780</v>
      </c>
      <c r="V156" s="98">
        <v>801</v>
      </c>
      <c r="W156" s="98">
        <v>877</v>
      </c>
      <c r="X156" s="98">
        <v>862</v>
      </c>
      <c r="Y156" s="98">
        <v>853</v>
      </c>
      <c r="Z156" s="97">
        <v>837</v>
      </c>
      <c r="AA156" s="65"/>
      <c r="AB156" s="72">
        <f t="shared" si="325"/>
        <v>3</v>
      </c>
      <c r="AC156" s="11">
        <f t="shared" si="326"/>
        <v>24</v>
      </c>
      <c r="AD156" s="11">
        <f t="shared" si="327"/>
        <v>180</v>
      </c>
      <c r="AE156" s="11">
        <f t="shared" si="328"/>
        <v>88</v>
      </c>
      <c r="AF156" s="11">
        <f t="shared" si="329"/>
        <v>75</v>
      </c>
      <c r="AG156" s="11">
        <f t="shared" si="330"/>
        <v>15</v>
      </c>
      <c r="AH156" s="11">
        <f t="shared" si="331"/>
        <v>52</v>
      </c>
      <c r="AI156" s="11">
        <f t="shared" si="332"/>
        <v>43</v>
      </c>
      <c r="AJ156" s="11">
        <f t="shared" si="333"/>
        <v>26</v>
      </c>
      <c r="AK156" s="11">
        <f t="shared" si="334"/>
        <v>11</v>
      </c>
      <c r="AL156" s="11">
        <f t="shared" si="335"/>
        <v>42</v>
      </c>
      <c r="AM156" s="11">
        <f t="shared" si="336"/>
        <v>46</v>
      </c>
      <c r="AN156" s="11">
        <f t="shared" si="337"/>
        <v>84</v>
      </c>
      <c r="AO156" s="11">
        <f t="shared" si="338"/>
        <v>-4</v>
      </c>
      <c r="AP156" s="11">
        <f t="shared" si="339"/>
        <v>21</v>
      </c>
      <c r="AQ156" s="11">
        <f t="shared" si="340"/>
        <v>76</v>
      </c>
      <c r="AR156" s="11">
        <f t="shared" si="341"/>
        <v>-15</v>
      </c>
      <c r="AS156" s="11">
        <f t="shared" si="342"/>
        <v>-9</v>
      </c>
      <c r="AT156" s="11">
        <f t="shared" si="343"/>
        <v>-16</v>
      </c>
      <c r="AU156" s="78">
        <f t="shared" si="344"/>
        <v>742</v>
      </c>
      <c r="AV156" s="65"/>
      <c r="AW156" s="17">
        <v>5</v>
      </c>
      <c r="AX156" s="12">
        <v>13</v>
      </c>
      <c r="AY156" s="12">
        <v>17</v>
      </c>
      <c r="AZ156" s="12">
        <v>27</v>
      </c>
      <c r="BA156" s="12">
        <v>28</v>
      </c>
      <c r="BB156" s="12">
        <v>65</v>
      </c>
      <c r="BC156" s="12">
        <v>103</v>
      </c>
      <c r="BD156" s="12">
        <v>72</v>
      </c>
      <c r="BE156" s="12">
        <v>88</v>
      </c>
      <c r="BF156" s="11">
        <v>72</v>
      </c>
      <c r="BG156" s="11">
        <v>86</v>
      </c>
      <c r="BH156" s="11">
        <v>74</v>
      </c>
      <c r="BI156" s="11">
        <v>70</v>
      </c>
      <c r="BJ156" s="11">
        <v>99</v>
      </c>
      <c r="BK156" s="11">
        <v>69</v>
      </c>
      <c r="BL156" s="11">
        <v>38</v>
      </c>
      <c r="BM156" s="11">
        <v>78</v>
      </c>
      <c r="BN156" s="11">
        <v>80</v>
      </c>
      <c r="BO156" s="8">
        <v>79</v>
      </c>
      <c r="BP156" s="27">
        <f t="shared" si="345"/>
        <v>1163</v>
      </c>
      <c r="BQ156" s="35"/>
      <c r="BR156" s="5">
        <f t="shared" si="346"/>
        <v>8</v>
      </c>
      <c r="BS156" s="5">
        <f t="shared" si="347"/>
        <v>37</v>
      </c>
      <c r="BT156" s="5">
        <f t="shared" si="348"/>
        <v>197</v>
      </c>
      <c r="BU156" s="5">
        <f t="shared" si="349"/>
        <v>115</v>
      </c>
      <c r="BV156" s="5">
        <f t="shared" si="350"/>
        <v>103</v>
      </c>
      <c r="BW156" s="5">
        <f t="shared" si="351"/>
        <v>80</v>
      </c>
      <c r="BX156" s="5">
        <f t="shared" si="352"/>
        <v>155</v>
      </c>
      <c r="BY156" s="5">
        <f t="shared" si="353"/>
        <v>115</v>
      </c>
      <c r="BZ156" s="5">
        <f t="shared" si="354"/>
        <v>114</v>
      </c>
      <c r="CA156" s="5">
        <f t="shared" si="355"/>
        <v>83</v>
      </c>
      <c r="CB156" s="5">
        <f t="shared" si="356"/>
        <v>128</v>
      </c>
      <c r="CC156" s="5">
        <f t="shared" si="357"/>
        <v>120</v>
      </c>
      <c r="CD156" s="5">
        <f t="shared" si="358"/>
        <v>154</v>
      </c>
      <c r="CE156" s="5">
        <f t="shared" si="359"/>
        <v>95</v>
      </c>
      <c r="CF156" s="5">
        <f t="shared" si="360"/>
        <v>90</v>
      </c>
      <c r="CG156" s="5">
        <f t="shared" si="361"/>
        <v>114</v>
      </c>
      <c r="CH156" s="5">
        <f t="shared" si="362"/>
        <v>63</v>
      </c>
      <c r="CI156" s="5">
        <f t="shared" si="363"/>
        <v>71</v>
      </c>
      <c r="CJ156" s="5">
        <f t="shared" si="364"/>
        <v>63</v>
      </c>
      <c r="CK156" s="19">
        <f t="shared" si="365"/>
        <v>1905</v>
      </c>
      <c r="CL156" s="19"/>
      <c r="CM156" s="5"/>
      <c r="CN156" s="5">
        <f t="shared" si="366"/>
        <v>29</v>
      </c>
      <c r="CO156" s="5">
        <f t="shared" si="367"/>
        <v>160</v>
      </c>
      <c r="CP156" s="5">
        <f t="shared" si="368"/>
        <v>-82</v>
      </c>
      <c r="CQ156" s="5">
        <f t="shared" si="369"/>
        <v>-12</v>
      </c>
      <c r="CR156" s="5">
        <f t="shared" si="370"/>
        <v>-23</v>
      </c>
      <c r="CS156" s="5">
        <f t="shared" si="371"/>
        <v>75</v>
      </c>
      <c r="CT156" s="5">
        <f t="shared" si="372"/>
        <v>-40</v>
      </c>
      <c r="CU156" s="5">
        <f t="shared" si="373"/>
        <v>-1</v>
      </c>
      <c r="CV156" s="5">
        <f t="shared" si="374"/>
        <v>-31</v>
      </c>
      <c r="CW156" s="5">
        <f t="shared" si="375"/>
        <v>45</v>
      </c>
      <c r="CX156" s="5">
        <f t="shared" si="376"/>
        <v>-8</v>
      </c>
      <c r="CY156" s="5">
        <f t="shared" si="377"/>
        <v>34</v>
      </c>
      <c r="CZ156" s="5">
        <f t="shared" si="378"/>
        <v>-59</v>
      </c>
      <c r="DA156" s="5">
        <f t="shared" si="379"/>
        <v>-5</v>
      </c>
      <c r="DB156" s="5">
        <f t="shared" si="380"/>
        <v>24</v>
      </c>
      <c r="DC156" s="5">
        <f t="shared" si="381"/>
        <v>-51</v>
      </c>
      <c r="DD156" s="5">
        <f t="shared" si="382"/>
        <v>8</v>
      </c>
      <c r="DE156" s="5">
        <f t="shared" si="383"/>
        <v>-8</v>
      </c>
      <c r="DF156" s="19"/>
      <c r="DG156" s="19"/>
      <c r="DH156" s="19"/>
      <c r="DI156" s="77"/>
      <c r="DJ156" s="121">
        <v>3.625</v>
      </c>
      <c r="DK156" s="121">
        <v>4.3243243243243246</v>
      </c>
      <c r="DL156" s="121">
        <v>-0.41624365482233505</v>
      </c>
      <c r="DM156" s="121">
        <v>-0.10434782608695652</v>
      </c>
      <c r="DN156" s="121">
        <v>-0.22330097087378642</v>
      </c>
      <c r="DO156" s="121">
        <v>0.9375</v>
      </c>
      <c r="DP156" s="121">
        <v>-0.25806451612903225</v>
      </c>
      <c r="DQ156" s="121">
        <v>-8.6956521739130436E-3</v>
      </c>
      <c r="DR156" s="121">
        <v>-0.27192982456140352</v>
      </c>
      <c r="DS156" s="121">
        <v>0.54216867469879515</v>
      </c>
      <c r="DT156" s="121">
        <v>-6.25E-2</v>
      </c>
      <c r="DU156" s="121">
        <v>0.28333333333333333</v>
      </c>
      <c r="DV156" s="121">
        <v>-0.38311688311688313</v>
      </c>
      <c r="DW156" s="121">
        <v>-5.2631578947368418E-2</v>
      </c>
      <c r="DX156" s="121">
        <v>0.26666666666666666</v>
      </c>
      <c r="DY156" s="121">
        <v>-0.44736842105263158</v>
      </c>
      <c r="DZ156" s="121">
        <v>0.12698412698412698</v>
      </c>
      <c r="EA156" s="121"/>
      <c r="EB156" s="24"/>
      <c r="EC156" s="65"/>
      <c r="ED156" s="77"/>
      <c r="EE156" s="77"/>
      <c r="EF156" s="77"/>
      <c r="EG156" s="77"/>
      <c r="EH156" s="77"/>
      <c r="EI156" s="77"/>
      <c r="EJ156" s="77"/>
      <c r="EK156" s="77"/>
      <c r="EL156" s="77"/>
      <c r="EM156" s="77"/>
      <c r="EN156" s="77"/>
      <c r="EO156" s="77"/>
      <c r="EP156" s="77"/>
      <c r="EQ156" s="77"/>
      <c r="ER156" s="77"/>
      <c r="ES156" s="77"/>
      <c r="ET156" s="77"/>
      <c r="EU156" s="77"/>
      <c r="EV156" s="77"/>
      <c r="EW156" s="24"/>
      <c r="EX156" s="27"/>
      <c r="EY156" s="77"/>
      <c r="EZ156" s="77"/>
      <c r="FA156" s="77"/>
      <c r="FB156" s="77"/>
      <c r="FC156" s="77"/>
      <c r="FD156" s="77"/>
      <c r="FE156" s="77"/>
      <c r="FF156" s="77"/>
      <c r="FG156" s="77"/>
      <c r="FH156" s="77"/>
      <c r="FI156" s="77"/>
      <c r="FJ156" s="77"/>
      <c r="FK156" s="77"/>
      <c r="FL156" s="77"/>
      <c r="FM156" s="77"/>
      <c r="FN156" s="77"/>
      <c r="FO156" s="77"/>
      <c r="FP156" s="77"/>
      <c r="FQ156" s="77"/>
      <c r="FR156" s="24"/>
      <c r="FS156" s="24"/>
      <c r="FT156" s="24"/>
      <c r="FU156" s="77"/>
      <c r="FV156" s="77"/>
      <c r="FW156" s="77"/>
      <c r="FX156" s="77"/>
      <c r="FY156" s="77"/>
      <c r="FZ156" s="77"/>
      <c r="GA156" s="77"/>
      <c r="GB156" s="77"/>
      <c r="GC156" s="77"/>
      <c r="GD156" s="77"/>
      <c r="GE156" s="77"/>
      <c r="GF156" s="77"/>
      <c r="GG156" s="77"/>
      <c r="GH156" s="77"/>
      <c r="GI156" s="77"/>
      <c r="GJ156" s="77"/>
      <c r="GK156" s="77"/>
      <c r="GL156" s="77"/>
      <c r="GM156" s="77"/>
      <c r="GN156" s="24"/>
      <c r="GO156" s="24">
        <v>0.62204999999999999</v>
      </c>
      <c r="GP156" s="10">
        <f t="shared" si="384"/>
        <v>4.9763999999999999</v>
      </c>
      <c r="GQ156" s="10">
        <f t="shared" si="385"/>
        <v>23.01585</v>
      </c>
      <c r="GR156" s="10">
        <f t="shared" si="386"/>
        <v>122.54384999999999</v>
      </c>
      <c r="GS156" s="10">
        <f t="shared" si="387"/>
        <v>71.535749999999993</v>
      </c>
      <c r="GT156" s="10">
        <f t="shared" si="388"/>
        <v>64.071150000000003</v>
      </c>
      <c r="GU156" s="10">
        <f t="shared" si="389"/>
        <v>49.763999999999996</v>
      </c>
      <c r="GV156" s="10">
        <f t="shared" si="390"/>
        <v>96.417749999999998</v>
      </c>
      <c r="GW156" s="10">
        <f t="shared" si="391"/>
        <v>71.535749999999993</v>
      </c>
      <c r="GX156" s="10">
        <f t="shared" si="392"/>
        <v>70.913700000000006</v>
      </c>
      <c r="GY156" s="10">
        <f t="shared" si="393"/>
        <v>51.63015</v>
      </c>
      <c r="GZ156" s="10">
        <f t="shared" si="394"/>
        <v>79.622399999999999</v>
      </c>
      <c r="HA156" s="10">
        <f t="shared" si="395"/>
        <v>74.646000000000001</v>
      </c>
      <c r="HB156" s="10">
        <f t="shared" si="396"/>
        <v>95.795699999999997</v>
      </c>
      <c r="HC156" s="10">
        <f t="shared" si="397"/>
        <v>59.094749999999998</v>
      </c>
      <c r="HD156" s="10">
        <f t="shared" si="398"/>
        <v>55.984499999999997</v>
      </c>
      <c r="HE156" s="10">
        <f t="shared" si="399"/>
        <v>70.913700000000006</v>
      </c>
      <c r="HF156" s="10">
        <f t="shared" si="400"/>
        <v>39.189149999999998</v>
      </c>
      <c r="HG156" s="10">
        <f t="shared" si="401"/>
        <v>44.165549999999996</v>
      </c>
      <c r="HH156" s="10">
        <f t="shared" si="402"/>
        <v>39.189149999999998</v>
      </c>
      <c r="HI156" s="19">
        <f t="shared" si="403"/>
        <v>1185.0052499999999</v>
      </c>
      <c r="HJ156" s="115"/>
      <c r="HK156" s="115"/>
      <c r="HL156" s="115"/>
      <c r="HM156" s="115"/>
      <c r="HN156" s="115"/>
      <c r="HO156" s="115"/>
      <c r="HP156" s="115"/>
      <c r="HQ156" s="115"/>
      <c r="HR156" s="115"/>
      <c r="HS156" s="115"/>
      <c r="HT156" s="115"/>
      <c r="HU156" s="115"/>
      <c r="HV156" s="115"/>
      <c r="HW156" s="115"/>
      <c r="HX156" s="115"/>
      <c r="HY156" s="115"/>
      <c r="HZ156" s="115"/>
      <c r="IA156" s="115"/>
      <c r="IB156" s="115"/>
      <c r="IC156" s="22">
        <f t="shared" si="406"/>
        <v>0.62204999999999999</v>
      </c>
      <c r="ID156" s="22"/>
      <c r="IE156" s="24">
        <f t="shared" si="404"/>
        <v>3.4448759545255963E-6</v>
      </c>
      <c r="IF156" s="24">
        <f t="shared" si="405"/>
        <v>1.0416648719636922E-4</v>
      </c>
    </row>
    <row r="157" spans="1:240" x14ac:dyDescent="0.25">
      <c r="A157" s="163">
        <v>155</v>
      </c>
      <c r="B157" s="49"/>
      <c r="C157" s="49" t="s">
        <v>185</v>
      </c>
      <c r="D157" s="49" t="s">
        <v>185</v>
      </c>
      <c r="E157" s="82">
        <v>205</v>
      </c>
      <c r="F157" s="53" t="s">
        <v>129</v>
      </c>
      <c r="G157" s="17">
        <v>106</v>
      </c>
      <c r="H157" s="12">
        <v>119</v>
      </c>
      <c r="I157" s="12">
        <v>141</v>
      </c>
      <c r="J157" s="12">
        <v>153</v>
      </c>
      <c r="K157" s="12">
        <v>184</v>
      </c>
      <c r="L157" s="12">
        <v>168</v>
      </c>
      <c r="M157" s="12">
        <v>155</v>
      </c>
      <c r="N157" s="12">
        <v>148</v>
      </c>
      <c r="O157" s="12">
        <v>168</v>
      </c>
      <c r="P157" s="11">
        <v>163</v>
      </c>
      <c r="Q157" s="11">
        <v>177</v>
      </c>
      <c r="R157" s="12">
        <v>185</v>
      </c>
      <c r="S157" s="11">
        <v>197</v>
      </c>
      <c r="T157" s="12">
        <v>218</v>
      </c>
      <c r="U157" s="12">
        <v>232</v>
      </c>
      <c r="V157" s="97">
        <v>236</v>
      </c>
      <c r="W157" s="97">
        <v>223</v>
      </c>
      <c r="X157" s="97">
        <v>231</v>
      </c>
      <c r="Y157" s="97">
        <v>224</v>
      </c>
      <c r="Z157" s="97">
        <v>238</v>
      </c>
      <c r="AA157" s="63"/>
      <c r="AB157" s="72">
        <f t="shared" si="325"/>
        <v>13</v>
      </c>
      <c r="AC157" s="11">
        <f t="shared" si="326"/>
        <v>22</v>
      </c>
      <c r="AD157" s="11">
        <f t="shared" si="327"/>
        <v>12</v>
      </c>
      <c r="AE157" s="11">
        <f t="shared" si="328"/>
        <v>31</v>
      </c>
      <c r="AF157" s="11">
        <f t="shared" si="329"/>
        <v>-16</v>
      </c>
      <c r="AG157" s="11">
        <f t="shared" si="330"/>
        <v>-13</v>
      </c>
      <c r="AH157" s="11">
        <f t="shared" si="331"/>
        <v>-7</v>
      </c>
      <c r="AI157" s="11">
        <f t="shared" si="332"/>
        <v>20</v>
      </c>
      <c r="AJ157" s="11">
        <f t="shared" si="333"/>
        <v>-5</v>
      </c>
      <c r="AK157" s="11">
        <f t="shared" si="334"/>
        <v>14</v>
      </c>
      <c r="AL157" s="11">
        <f t="shared" si="335"/>
        <v>8</v>
      </c>
      <c r="AM157" s="11">
        <f t="shared" si="336"/>
        <v>12</v>
      </c>
      <c r="AN157" s="11">
        <f t="shared" si="337"/>
        <v>21</v>
      </c>
      <c r="AO157" s="11">
        <f t="shared" si="338"/>
        <v>14</v>
      </c>
      <c r="AP157" s="11">
        <f t="shared" si="339"/>
        <v>4</v>
      </c>
      <c r="AQ157" s="11">
        <f t="shared" si="340"/>
        <v>-13</v>
      </c>
      <c r="AR157" s="11">
        <f t="shared" si="341"/>
        <v>8</v>
      </c>
      <c r="AS157" s="11">
        <f t="shared" si="342"/>
        <v>-7</v>
      </c>
      <c r="AT157" s="11">
        <f t="shared" si="343"/>
        <v>14</v>
      </c>
      <c r="AU157" s="78">
        <f t="shared" si="344"/>
        <v>132</v>
      </c>
      <c r="AV157" s="65"/>
      <c r="AW157" s="17">
        <v>1</v>
      </c>
      <c r="AX157" s="12">
        <v>0</v>
      </c>
      <c r="AY157" s="12">
        <v>1</v>
      </c>
      <c r="AZ157" s="12">
        <v>4</v>
      </c>
      <c r="BA157" s="12">
        <v>3</v>
      </c>
      <c r="BB157" s="12">
        <v>3</v>
      </c>
      <c r="BC157" s="12">
        <v>3</v>
      </c>
      <c r="BD157" s="12">
        <v>0</v>
      </c>
      <c r="BE157" s="12">
        <v>1</v>
      </c>
      <c r="BF157" s="11">
        <v>4</v>
      </c>
      <c r="BG157" s="11">
        <v>4</v>
      </c>
      <c r="BH157" s="11">
        <v>1</v>
      </c>
      <c r="BI157" s="11">
        <v>0</v>
      </c>
      <c r="BJ157" s="11">
        <v>3</v>
      </c>
      <c r="BK157" s="11">
        <v>1</v>
      </c>
      <c r="BL157" s="11"/>
      <c r="BM157" s="11">
        <v>2</v>
      </c>
      <c r="BN157" s="11">
        <v>5</v>
      </c>
      <c r="BO157" s="8">
        <v>3.5</v>
      </c>
      <c r="BP157" s="27">
        <f t="shared" si="345"/>
        <v>39.5</v>
      </c>
      <c r="BQ157" s="27"/>
      <c r="BR157" s="5">
        <f t="shared" si="346"/>
        <v>14</v>
      </c>
      <c r="BS157" s="5">
        <f t="shared" si="347"/>
        <v>22</v>
      </c>
      <c r="BT157" s="5">
        <f t="shared" si="348"/>
        <v>13</v>
      </c>
      <c r="BU157" s="5">
        <f t="shared" si="349"/>
        <v>35</v>
      </c>
      <c r="BV157" s="5">
        <f t="shared" si="350"/>
        <v>-13</v>
      </c>
      <c r="BW157" s="5">
        <f t="shared" si="351"/>
        <v>-10</v>
      </c>
      <c r="BX157" s="5">
        <f t="shared" si="352"/>
        <v>-4</v>
      </c>
      <c r="BY157" s="5">
        <f t="shared" si="353"/>
        <v>20</v>
      </c>
      <c r="BZ157" s="5">
        <f t="shared" si="354"/>
        <v>-4</v>
      </c>
      <c r="CA157" s="5">
        <f t="shared" si="355"/>
        <v>18</v>
      </c>
      <c r="CB157" s="5">
        <f t="shared" si="356"/>
        <v>12</v>
      </c>
      <c r="CC157" s="5">
        <f t="shared" si="357"/>
        <v>13</v>
      </c>
      <c r="CD157" s="5">
        <f t="shared" si="358"/>
        <v>21</v>
      </c>
      <c r="CE157" s="5">
        <f t="shared" si="359"/>
        <v>17</v>
      </c>
      <c r="CF157" s="5">
        <f t="shared" si="360"/>
        <v>5</v>
      </c>
      <c r="CG157" s="5">
        <f t="shared" si="361"/>
        <v>-13</v>
      </c>
      <c r="CH157" s="5">
        <f t="shared" si="362"/>
        <v>10</v>
      </c>
      <c r="CI157" s="5">
        <f t="shared" si="363"/>
        <v>-2</v>
      </c>
      <c r="CJ157" s="5">
        <f t="shared" si="364"/>
        <v>17.5</v>
      </c>
      <c r="CK157" s="19">
        <f t="shared" si="365"/>
        <v>171.5</v>
      </c>
      <c r="CL157" s="19"/>
      <c r="CM157" s="5"/>
      <c r="CN157" s="5">
        <f t="shared" si="366"/>
        <v>8</v>
      </c>
      <c r="CO157" s="5">
        <f t="shared" si="367"/>
        <v>-9</v>
      </c>
      <c r="CP157" s="5">
        <f t="shared" si="368"/>
        <v>22</v>
      </c>
      <c r="CQ157" s="5">
        <f t="shared" si="369"/>
        <v>-48</v>
      </c>
      <c r="CR157" s="5">
        <f t="shared" si="370"/>
        <v>3</v>
      </c>
      <c r="CS157" s="5">
        <f t="shared" si="371"/>
        <v>6</v>
      </c>
      <c r="CT157" s="5">
        <f t="shared" si="372"/>
        <v>24</v>
      </c>
      <c r="CU157" s="5">
        <f t="shared" si="373"/>
        <v>-24</v>
      </c>
      <c r="CV157" s="5">
        <f t="shared" si="374"/>
        <v>22</v>
      </c>
      <c r="CW157" s="5">
        <f t="shared" si="375"/>
        <v>-6</v>
      </c>
      <c r="CX157" s="5">
        <f t="shared" si="376"/>
        <v>1</v>
      </c>
      <c r="CY157" s="5">
        <f t="shared" si="377"/>
        <v>8</v>
      </c>
      <c r="CZ157" s="5">
        <f t="shared" si="378"/>
        <v>-4</v>
      </c>
      <c r="DA157" s="5">
        <f t="shared" si="379"/>
        <v>-12</v>
      </c>
      <c r="DB157" s="5">
        <f t="shared" si="380"/>
        <v>-18</v>
      </c>
      <c r="DC157" s="5">
        <f t="shared" si="381"/>
        <v>23</v>
      </c>
      <c r="DD157" s="5">
        <f t="shared" si="382"/>
        <v>-12</v>
      </c>
      <c r="DE157" s="5">
        <f t="shared" si="383"/>
        <v>19.5</v>
      </c>
      <c r="DF157" s="19"/>
      <c r="DG157" s="19"/>
      <c r="DH157" s="19"/>
      <c r="DI157" s="77"/>
      <c r="DJ157" s="121">
        <v>0.5714285714285714</v>
      </c>
      <c r="DK157" s="121">
        <v>-0.40909090909090912</v>
      </c>
      <c r="DL157" s="121">
        <v>1.6923076923076923</v>
      </c>
      <c r="DM157" s="121">
        <v>-1.3714285714285714</v>
      </c>
      <c r="DN157" s="121">
        <v>-0.23076923076923078</v>
      </c>
      <c r="DO157" s="121">
        <v>-0.6</v>
      </c>
      <c r="DP157" s="121">
        <v>-6</v>
      </c>
      <c r="DQ157" s="121">
        <v>-1.2</v>
      </c>
      <c r="DR157" s="121">
        <v>-5.5</v>
      </c>
      <c r="DS157" s="121">
        <v>-0.33333333333333331</v>
      </c>
      <c r="DT157" s="121">
        <v>8.3333333333333329E-2</v>
      </c>
      <c r="DU157" s="121">
        <v>0.61538461538461542</v>
      </c>
      <c r="DV157" s="121">
        <v>-0.19047619047619047</v>
      </c>
      <c r="DW157" s="121">
        <v>-0.70588235294117652</v>
      </c>
      <c r="DX157" s="121">
        <v>-3.6</v>
      </c>
      <c r="DY157" s="121">
        <v>-1.7692307692307692</v>
      </c>
      <c r="DZ157" s="121">
        <v>-1.2</v>
      </c>
      <c r="EA157" s="121"/>
      <c r="EB157" s="24"/>
      <c r="EC157" s="65"/>
      <c r="ED157" s="77"/>
      <c r="EE157" s="77"/>
      <c r="EF157" s="77"/>
      <c r="EG157" s="77"/>
      <c r="EH157" s="77"/>
      <c r="EI157" s="77"/>
      <c r="EJ157" s="77"/>
      <c r="EK157" s="77"/>
      <c r="EL157" s="77"/>
      <c r="EM157" s="77"/>
      <c r="EN157" s="77"/>
      <c r="EO157" s="77"/>
      <c r="EP157" s="77"/>
      <c r="EQ157" s="77"/>
      <c r="ER157" s="77"/>
      <c r="ES157" s="77"/>
      <c r="ET157" s="77"/>
      <c r="EU157" s="77"/>
      <c r="EV157" s="77"/>
      <c r="EW157" s="24"/>
      <c r="EX157" s="27"/>
      <c r="EY157" s="77"/>
      <c r="EZ157" s="77"/>
      <c r="FA157" s="77"/>
      <c r="FB157" s="77"/>
      <c r="FC157" s="77"/>
      <c r="FD157" s="77"/>
      <c r="FE157" s="77"/>
      <c r="FF157" s="77"/>
      <c r="FG157" s="77"/>
      <c r="FH157" s="77"/>
      <c r="FI157" s="77"/>
      <c r="FJ157" s="77"/>
      <c r="FK157" s="77"/>
      <c r="FL157" s="77"/>
      <c r="FM157" s="77"/>
      <c r="FN157" s="77"/>
      <c r="FO157" s="77"/>
      <c r="FP157" s="77"/>
      <c r="FQ157" s="77"/>
      <c r="FR157" s="24"/>
      <c r="FS157" s="24"/>
      <c r="FT157" s="24"/>
      <c r="FU157" s="77"/>
      <c r="FV157" s="77"/>
      <c r="FW157" s="77"/>
      <c r="FX157" s="77"/>
      <c r="FY157" s="77"/>
      <c r="FZ157" s="77"/>
      <c r="GA157" s="77"/>
      <c r="GB157" s="77"/>
      <c r="GC157" s="77"/>
      <c r="GD157" s="77"/>
      <c r="GE157" s="77"/>
      <c r="GF157" s="77"/>
      <c r="GG157" s="77"/>
      <c r="GH157" s="77"/>
      <c r="GI157" s="77"/>
      <c r="GJ157" s="77"/>
      <c r="GK157" s="77"/>
      <c r="GL157" s="77"/>
      <c r="GM157" s="77"/>
      <c r="GN157" s="24"/>
      <c r="GO157" s="24">
        <v>0.12963</v>
      </c>
      <c r="GP157" s="10">
        <f t="shared" si="384"/>
        <v>1.8148199999999999</v>
      </c>
      <c r="GQ157" s="10">
        <f t="shared" si="385"/>
        <v>2.8518599999999998</v>
      </c>
      <c r="GR157" s="10">
        <f t="shared" si="386"/>
        <v>1.68519</v>
      </c>
      <c r="GS157" s="10">
        <f t="shared" si="387"/>
        <v>4.5370499999999998</v>
      </c>
      <c r="GT157" s="10">
        <f t="shared" si="388"/>
        <v>-1.68519</v>
      </c>
      <c r="GU157" s="10">
        <f t="shared" si="389"/>
        <v>-1.2963</v>
      </c>
      <c r="GV157" s="10">
        <f t="shared" si="390"/>
        <v>-0.51851999999999998</v>
      </c>
      <c r="GW157" s="10">
        <f t="shared" si="391"/>
        <v>2.5926</v>
      </c>
      <c r="GX157" s="10">
        <f t="shared" si="392"/>
        <v>-0.51851999999999998</v>
      </c>
      <c r="GY157" s="10">
        <f t="shared" si="393"/>
        <v>2.3333399999999997</v>
      </c>
      <c r="GZ157" s="10">
        <f t="shared" si="394"/>
        <v>1.5555599999999998</v>
      </c>
      <c r="HA157" s="10">
        <f t="shared" si="395"/>
        <v>1.68519</v>
      </c>
      <c r="HB157" s="10">
        <f t="shared" si="396"/>
        <v>2.7222299999999997</v>
      </c>
      <c r="HC157" s="10">
        <f t="shared" si="397"/>
        <v>2.2037100000000001</v>
      </c>
      <c r="HD157" s="10">
        <f t="shared" si="398"/>
        <v>0.64815</v>
      </c>
      <c r="HE157" s="10">
        <f t="shared" si="399"/>
        <v>-1.68519</v>
      </c>
      <c r="HF157" s="10">
        <f t="shared" si="400"/>
        <v>1.2963</v>
      </c>
      <c r="HG157" s="10">
        <f t="shared" si="401"/>
        <v>-0.25925999999999999</v>
      </c>
      <c r="HH157" s="10">
        <f t="shared" si="402"/>
        <v>2.2685249999999999</v>
      </c>
      <c r="HI157" s="19">
        <f t="shared" si="403"/>
        <v>22.231545000000001</v>
      </c>
      <c r="HJ157" s="115"/>
      <c r="HK157" s="115"/>
      <c r="HL157" s="115"/>
      <c r="HM157" s="115"/>
      <c r="HN157" s="115"/>
      <c r="HO157" s="115"/>
      <c r="HP157" s="115"/>
      <c r="HQ157" s="115"/>
      <c r="HR157" s="115"/>
      <c r="HS157" s="115"/>
      <c r="HT157" s="115"/>
      <c r="HU157" s="115"/>
      <c r="HV157" s="115"/>
      <c r="HW157" s="115"/>
      <c r="HX157" s="115"/>
      <c r="HY157" s="115"/>
      <c r="HZ157" s="115"/>
      <c r="IA157" s="115"/>
      <c r="IB157" s="115"/>
      <c r="IC157" s="22">
        <f t="shared" si="406"/>
        <v>0.12963</v>
      </c>
      <c r="ID157" s="22"/>
      <c r="IE157" s="24">
        <f t="shared" si="404"/>
        <v>1.9941201135365727E-7</v>
      </c>
      <c r="IF157" s="24">
        <f t="shared" si="405"/>
        <v>1.9542377112658413E-6</v>
      </c>
    </row>
    <row r="158" spans="1:240" x14ac:dyDescent="0.25">
      <c r="A158" s="163">
        <v>156</v>
      </c>
      <c r="B158" s="43"/>
      <c r="C158" s="43" t="s">
        <v>281</v>
      </c>
      <c r="D158" s="43" t="s">
        <v>188</v>
      </c>
      <c r="E158" s="82">
        <v>431</v>
      </c>
      <c r="F158" s="52" t="s">
        <v>179</v>
      </c>
      <c r="G158" s="17">
        <v>0</v>
      </c>
      <c r="H158" s="12">
        <v>0</v>
      </c>
      <c r="I158" s="12">
        <v>0</v>
      </c>
      <c r="J158" s="12">
        <v>1</v>
      </c>
      <c r="K158" s="12">
        <v>1</v>
      </c>
      <c r="L158" s="12">
        <v>1</v>
      </c>
      <c r="M158" s="12">
        <v>1</v>
      </c>
      <c r="N158" s="12">
        <v>1</v>
      </c>
      <c r="O158" s="12">
        <v>1</v>
      </c>
      <c r="P158" s="11">
        <v>1</v>
      </c>
      <c r="Q158" s="11">
        <v>2</v>
      </c>
      <c r="R158" s="12"/>
      <c r="S158" s="11"/>
      <c r="T158" s="11"/>
      <c r="U158" s="11"/>
      <c r="V158" s="98">
        <v>2</v>
      </c>
      <c r="W158" s="98">
        <v>3</v>
      </c>
      <c r="X158" s="98">
        <v>6</v>
      </c>
      <c r="Y158" s="98">
        <v>6</v>
      </c>
      <c r="Z158" s="98">
        <v>1</v>
      </c>
      <c r="AA158" s="65"/>
      <c r="AB158" s="72">
        <f t="shared" si="325"/>
        <v>0</v>
      </c>
      <c r="AC158" s="11">
        <f t="shared" si="326"/>
        <v>0</v>
      </c>
      <c r="AD158" s="11">
        <f t="shared" si="327"/>
        <v>1</v>
      </c>
      <c r="AE158" s="11">
        <f t="shared" si="328"/>
        <v>0</v>
      </c>
      <c r="AF158" s="11">
        <f t="shared" si="329"/>
        <v>0</v>
      </c>
      <c r="AG158" s="11">
        <f t="shared" si="330"/>
        <v>0</v>
      </c>
      <c r="AH158" s="11">
        <f t="shared" si="331"/>
        <v>0</v>
      </c>
      <c r="AI158" s="11">
        <f t="shared" si="332"/>
        <v>0</v>
      </c>
      <c r="AJ158" s="11">
        <f t="shared" si="333"/>
        <v>0</v>
      </c>
      <c r="AK158" s="11">
        <f t="shared" si="334"/>
        <v>1</v>
      </c>
      <c r="AL158" s="11">
        <f t="shared" si="335"/>
        <v>-2</v>
      </c>
      <c r="AM158" s="11">
        <f t="shared" si="336"/>
        <v>0</v>
      </c>
      <c r="AN158" s="11">
        <f t="shared" si="337"/>
        <v>0</v>
      </c>
      <c r="AO158" s="11">
        <f t="shared" si="338"/>
        <v>0</v>
      </c>
      <c r="AP158" s="11">
        <f t="shared" si="339"/>
        <v>2</v>
      </c>
      <c r="AQ158" s="11">
        <f t="shared" si="340"/>
        <v>1</v>
      </c>
      <c r="AR158" s="11">
        <f t="shared" si="341"/>
        <v>3</v>
      </c>
      <c r="AS158" s="11">
        <f t="shared" si="342"/>
        <v>0</v>
      </c>
      <c r="AT158" s="11">
        <f t="shared" si="343"/>
        <v>-5</v>
      </c>
      <c r="AU158" s="78">
        <f t="shared" si="344"/>
        <v>1</v>
      </c>
      <c r="AV158" s="65"/>
      <c r="AW158" s="17">
        <v>0</v>
      </c>
      <c r="AX158" s="12">
        <v>0</v>
      </c>
      <c r="AY158" s="12">
        <v>0</v>
      </c>
      <c r="AZ158" s="12">
        <v>0</v>
      </c>
      <c r="BA158" s="12">
        <v>0</v>
      </c>
      <c r="BB158" s="12">
        <v>0</v>
      </c>
      <c r="BC158" s="12">
        <v>0</v>
      </c>
      <c r="BD158" s="12">
        <v>0</v>
      </c>
      <c r="BE158" s="12">
        <v>0</v>
      </c>
      <c r="BF158" s="11">
        <v>0</v>
      </c>
      <c r="BG158" s="11">
        <v>1</v>
      </c>
      <c r="BH158" s="11">
        <v>0</v>
      </c>
      <c r="BI158" s="11">
        <v>0</v>
      </c>
      <c r="BJ158" s="11">
        <v>0</v>
      </c>
      <c r="BK158" s="11">
        <v>0</v>
      </c>
      <c r="BL158" s="11">
        <v>0</v>
      </c>
      <c r="BM158" s="11"/>
      <c r="BN158" s="11"/>
      <c r="BO158" s="8"/>
      <c r="BP158" s="27">
        <f t="shared" si="345"/>
        <v>1</v>
      </c>
      <c r="BQ158" s="27"/>
      <c r="BR158" s="5">
        <f t="shared" si="346"/>
        <v>0</v>
      </c>
      <c r="BS158" s="5">
        <f t="shared" si="347"/>
        <v>0</v>
      </c>
      <c r="BT158" s="5">
        <f t="shared" si="348"/>
        <v>1</v>
      </c>
      <c r="BU158" s="5">
        <f t="shared" si="349"/>
        <v>0</v>
      </c>
      <c r="BV158" s="5">
        <f t="shared" si="350"/>
        <v>0</v>
      </c>
      <c r="BW158" s="5">
        <f t="shared" si="351"/>
        <v>0</v>
      </c>
      <c r="BX158" s="5">
        <f t="shared" si="352"/>
        <v>0</v>
      </c>
      <c r="BY158" s="5">
        <f t="shared" si="353"/>
        <v>0</v>
      </c>
      <c r="BZ158" s="5">
        <f t="shared" si="354"/>
        <v>0</v>
      </c>
      <c r="CA158" s="5">
        <f t="shared" si="355"/>
        <v>1</v>
      </c>
      <c r="CB158" s="5">
        <f t="shared" si="356"/>
        <v>-1</v>
      </c>
      <c r="CC158" s="5">
        <f t="shared" si="357"/>
        <v>0</v>
      </c>
      <c r="CD158" s="5">
        <f t="shared" si="358"/>
        <v>0</v>
      </c>
      <c r="CE158" s="5">
        <f t="shared" si="359"/>
        <v>0</v>
      </c>
      <c r="CF158" s="5">
        <f t="shared" si="360"/>
        <v>2</v>
      </c>
      <c r="CG158" s="5">
        <f t="shared" si="361"/>
        <v>1</v>
      </c>
      <c r="CH158" s="5">
        <f t="shared" si="362"/>
        <v>3</v>
      </c>
      <c r="CI158" s="5">
        <f t="shared" si="363"/>
        <v>0</v>
      </c>
      <c r="CJ158" s="5">
        <f t="shared" si="364"/>
        <v>-5</v>
      </c>
      <c r="CK158" s="19">
        <f t="shared" si="365"/>
        <v>2</v>
      </c>
      <c r="CL158" s="19"/>
      <c r="CM158" s="5"/>
      <c r="CN158" s="5">
        <f t="shared" si="366"/>
        <v>0</v>
      </c>
      <c r="CO158" s="5">
        <f t="shared" si="367"/>
        <v>1</v>
      </c>
      <c r="CP158" s="5">
        <f t="shared" si="368"/>
        <v>-1</v>
      </c>
      <c r="CQ158" s="5">
        <f t="shared" si="369"/>
        <v>0</v>
      </c>
      <c r="CR158" s="5">
        <f t="shared" si="370"/>
        <v>0</v>
      </c>
      <c r="CS158" s="5">
        <f t="shared" si="371"/>
        <v>0</v>
      </c>
      <c r="CT158" s="5">
        <f t="shared" si="372"/>
        <v>0</v>
      </c>
      <c r="CU158" s="5">
        <f t="shared" si="373"/>
        <v>0</v>
      </c>
      <c r="CV158" s="5">
        <f t="shared" si="374"/>
        <v>1</v>
      </c>
      <c r="CW158" s="5">
        <f t="shared" si="375"/>
        <v>-2</v>
      </c>
      <c r="CX158" s="5">
        <f t="shared" si="376"/>
        <v>1</v>
      </c>
      <c r="CY158" s="5">
        <f t="shared" si="377"/>
        <v>0</v>
      </c>
      <c r="CZ158" s="5">
        <f t="shared" si="378"/>
        <v>0</v>
      </c>
      <c r="DA158" s="5">
        <f t="shared" si="379"/>
        <v>2</v>
      </c>
      <c r="DB158" s="5">
        <f t="shared" si="380"/>
        <v>-1</v>
      </c>
      <c r="DC158" s="5">
        <f t="shared" si="381"/>
        <v>2</v>
      </c>
      <c r="DD158" s="5">
        <f t="shared" si="382"/>
        <v>-3</v>
      </c>
      <c r="DE158" s="5">
        <f t="shared" si="383"/>
        <v>-5</v>
      </c>
      <c r="DF158" s="19"/>
      <c r="DG158" s="19"/>
      <c r="DH158" s="19"/>
      <c r="DI158" s="77"/>
      <c r="DJ158" s="121" t="e">
        <v>#DIV/0!</v>
      </c>
      <c r="DK158" s="121" t="e">
        <v>#DIV/0!</v>
      </c>
      <c r="DL158" s="121">
        <v>-1</v>
      </c>
      <c r="DM158" s="121" t="e">
        <v>#DIV/0!</v>
      </c>
      <c r="DN158" s="121" t="e">
        <v>#DIV/0!</v>
      </c>
      <c r="DO158" s="121" t="e">
        <v>#DIV/0!</v>
      </c>
      <c r="DP158" s="121" t="e">
        <v>#DIV/0!</v>
      </c>
      <c r="DQ158" s="121" t="e">
        <v>#DIV/0!</v>
      </c>
      <c r="DR158" s="121" t="e">
        <v>#DIV/0!</v>
      </c>
      <c r="DS158" s="121">
        <v>-2</v>
      </c>
      <c r="DT158" s="121">
        <v>-1</v>
      </c>
      <c r="DU158" s="121" t="e">
        <v>#DIV/0!</v>
      </c>
      <c r="DV158" s="121" t="e">
        <v>#DIV/0!</v>
      </c>
      <c r="DW158" s="121" t="e">
        <v>#DIV/0!</v>
      </c>
      <c r="DX158" s="121">
        <v>-0.5</v>
      </c>
      <c r="DY158" s="121">
        <v>2</v>
      </c>
      <c r="DZ158" s="121">
        <v>-1</v>
      </c>
      <c r="EA158" s="121"/>
      <c r="EB158" s="24"/>
      <c r="EC158" s="65"/>
      <c r="ED158" s="77"/>
      <c r="EE158" s="77"/>
      <c r="EF158" s="77"/>
      <c r="EG158" s="77"/>
      <c r="EH158" s="77"/>
      <c r="EI158" s="77"/>
      <c r="EJ158" s="77"/>
      <c r="EK158" s="77"/>
      <c r="EL158" s="77"/>
      <c r="EM158" s="77"/>
      <c r="EN158" s="77"/>
      <c r="EO158" s="77"/>
      <c r="EP158" s="77"/>
      <c r="EQ158" s="77"/>
      <c r="ER158" s="77"/>
      <c r="ES158" s="77"/>
      <c r="ET158" s="77"/>
      <c r="EU158" s="77"/>
      <c r="EV158" s="77"/>
      <c r="EW158" s="24"/>
      <c r="EX158" s="27"/>
      <c r="EY158" s="77"/>
      <c r="EZ158" s="77"/>
      <c r="FA158" s="77"/>
      <c r="FB158" s="77"/>
      <c r="FC158" s="77"/>
      <c r="FD158" s="77"/>
      <c r="FE158" s="77"/>
      <c r="FF158" s="77"/>
      <c r="FG158" s="77"/>
      <c r="FH158" s="77"/>
      <c r="FI158" s="77"/>
      <c r="FJ158" s="77"/>
      <c r="FK158" s="77"/>
      <c r="FL158" s="77"/>
      <c r="FM158" s="77"/>
      <c r="FN158" s="77"/>
      <c r="FO158" s="77"/>
      <c r="FP158" s="77"/>
      <c r="FQ158" s="77"/>
      <c r="FR158" s="24"/>
      <c r="FS158" s="24"/>
      <c r="FT158" s="24"/>
      <c r="FU158" s="77"/>
      <c r="FV158" s="77"/>
      <c r="FW158" s="77"/>
      <c r="FX158" s="77"/>
      <c r="FY158" s="77"/>
      <c r="FZ158" s="77"/>
      <c r="GA158" s="77"/>
      <c r="GB158" s="77"/>
      <c r="GC158" s="77"/>
      <c r="GD158" s="77"/>
      <c r="GE158" s="77"/>
      <c r="GF158" s="77"/>
      <c r="GG158" s="77"/>
      <c r="GH158" s="77"/>
      <c r="GI158" s="77"/>
      <c r="GJ158" s="77"/>
      <c r="GK158" s="77"/>
      <c r="GL158" s="77"/>
      <c r="GM158" s="77"/>
      <c r="GN158" s="24"/>
      <c r="GO158" s="141"/>
      <c r="GP158" s="10">
        <f t="shared" si="384"/>
        <v>0</v>
      </c>
      <c r="GQ158" s="10">
        <f t="shared" si="385"/>
        <v>0</v>
      </c>
      <c r="GR158" s="10">
        <f t="shared" si="386"/>
        <v>0</v>
      </c>
      <c r="GS158" s="10">
        <f t="shared" si="387"/>
        <v>0</v>
      </c>
      <c r="GT158" s="10">
        <f t="shared" si="388"/>
        <v>0</v>
      </c>
      <c r="GU158" s="10">
        <f t="shared" si="389"/>
        <v>0</v>
      </c>
      <c r="GV158" s="10">
        <f t="shared" si="390"/>
        <v>0</v>
      </c>
      <c r="GW158" s="10">
        <f t="shared" si="391"/>
        <v>0</v>
      </c>
      <c r="GX158" s="10">
        <f t="shared" si="392"/>
        <v>0</v>
      </c>
      <c r="GY158" s="10">
        <f t="shared" si="393"/>
        <v>0</v>
      </c>
      <c r="GZ158" s="10">
        <f t="shared" si="394"/>
        <v>0</v>
      </c>
      <c r="HA158" s="10">
        <f t="shared" si="395"/>
        <v>0</v>
      </c>
      <c r="HB158" s="10">
        <f t="shared" si="396"/>
        <v>0</v>
      </c>
      <c r="HC158" s="10">
        <f t="shared" si="397"/>
        <v>0</v>
      </c>
      <c r="HD158" s="10">
        <f t="shared" si="398"/>
        <v>0</v>
      </c>
      <c r="HE158" s="10">
        <f t="shared" si="399"/>
        <v>0</v>
      </c>
      <c r="HF158" s="10">
        <f t="shared" si="400"/>
        <v>0</v>
      </c>
      <c r="HG158" s="10">
        <f t="shared" si="401"/>
        <v>0</v>
      </c>
      <c r="HH158" s="10">
        <f t="shared" si="402"/>
        <v>0</v>
      </c>
      <c r="HI158" s="19">
        <f t="shared" si="403"/>
        <v>0</v>
      </c>
      <c r="HJ158" s="115"/>
      <c r="HK158" s="115"/>
      <c r="HL158" s="115"/>
      <c r="HM158" s="115"/>
      <c r="HN158" s="115"/>
      <c r="HO158" s="115"/>
      <c r="HP158" s="115"/>
      <c r="HQ158" s="115"/>
      <c r="HR158" s="115"/>
      <c r="HS158" s="115"/>
      <c r="HT158" s="115"/>
      <c r="HU158" s="115"/>
      <c r="HV158" s="115"/>
      <c r="HW158" s="115"/>
      <c r="HX158" s="115"/>
      <c r="HY158" s="115"/>
      <c r="HZ158" s="115"/>
      <c r="IA158" s="115"/>
      <c r="IB158" s="115"/>
      <c r="IC158" s="22">
        <f t="shared" si="406"/>
        <v>0</v>
      </c>
      <c r="ID158" s="22"/>
      <c r="IE158" s="24">
        <f t="shared" si="404"/>
        <v>0</v>
      </c>
      <c r="IF158" s="24">
        <f t="shared" si="405"/>
        <v>0</v>
      </c>
    </row>
    <row r="159" spans="1:240" x14ac:dyDescent="0.25">
      <c r="A159" s="163">
        <v>157</v>
      </c>
      <c r="B159" s="43"/>
      <c r="C159" s="43" t="s">
        <v>281</v>
      </c>
      <c r="D159" s="43" t="s">
        <v>188</v>
      </c>
      <c r="E159" s="82">
        <v>429</v>
      </c>
      <c r="F159" s="52" t="s">
        <v>180</v>
      </c>
      <c r="G159" s="17">
        <v>1</v>
      </c>
      <c r="H159" s="12">
        <v>1</v>
      </c>
      <c r="I159" s="12">
        <v>1</v>
      </c>
      <c r="J159" s="12">
        <v>1</v>
      </c>
      <c r="K159" s="12">
        <v>2</v>
      </c>
      <c r="L159" s="12">
        <v>2</v>
      </c>
      <c r="M159" s="12">
        <v>4</v>
      </c>
      <c r="N159" s="12">
        <v>4</v>
      </c>
      <c r="O159" s="12">
        <v>4</v>
      </c>
      <c r="P159" s="11">
        <v>4</v>
      </c>
      <c r="Q159" s="11">
        <v>4</v>
      </c>
      <c r="R159" s="12">
        <v>3</v>
      </c>
      <c r="S159" s="11">
        <v>2</v>
      </c>
      <c r="T159" s="11">
        <v>2</v>
      </c>
      <c r="U159" s="11">
        <v>2</v>
      </c>
      <c r="V159" s="98">
        <v>2</v>
      </c>
      <c r="W159" s="98">
        <v>1</v>
      </c>
      <c r="X159" s="98">
        <v>2</v>
      </c>
      <c r="Y159" s="98">
        <v>2</v>
      </c>
      <c r="Z159" s="98">
        <v>4</v>
      </c>
      <c r="AA159" s="65"/>
      <c r="AB159" s="72">
        <f t="shared" si="325"/>
        <v>0</v>
      </c>
      <c r="AC159" s="11">
        <f t="shared" si="326"/>
        <v>0</v>
      </c>
      <c r="AD159" s="11">
        <f t="shared" si="327"/>
        <v>0</v>
      </c>
      <c r="AE159" s="11">
        <f t="shared" si="328"/>
        <v>1</v>
      </c>
      <c r="AF159" s="11">
        <f t="shared" si="329"/>
        <v>0</v>
      </c>
      <c r="AG159" s="11">
        <f t="shared" si="330"/>
        <v>2</v>
      </c>
      <c r="AH159" s="11">
        <f t="shared" si="331"/>
        <v>0</v>
      </c>
      <c r="AI159" s="11">
        <f t="shared" si="332"/>
        <v>0</v>
      </c>
      <c r="AJ159" s="11">
        <f t="shared" si="333"/>
        <v>0</v>
      </c>
      <c r="AK159" s="11">
        <f t="shared" si="334"/>
        <v>0</v>
      </c>
      <c r="AL159" s="11">
        <f t="shared" si="335"/>
        <v>-1</v>
      </c>
      <c r="AM159" s="11">
        <f t="shared" si="336"/>
        <v>-1</v>
      </c>
      <c r="AN159" s="11">
        <f t="shared" si="337"/>
        <v>0</v>
      </c>
      <c r="AO159" s="11">
        <f t="shared" si="338"/>
        <v>0</v>
      </c>
      <c r="AP159" s="11">
        <f t="shared" si="339"/>
        <v>0</v>
      </c>
      <c r="AQ159" s="11">
        <f t="shared" si="340"/>
        <v>-1</v>
      </c>
      <c r="AR159" s="11">
        <f t="shared" si="341"/>
        <v>1</v>
      </c>
      <c r="AS159" s="11">
        <f t="shared" si="342"/>
        <v>0</v>
      </c>
      <c r="AT159" s="11">
        <f t="shared" si="343"/>
        <v>2</v>
      </c>
      <c r="AU159" s="78">
        <f t="shared" si="344"/>
        <v>3</v>
      </c>
      <c r="AV159" s="65"/>
      <c r="AW159" s="17">
        <v>0</v>
      </c>
      <c r="AX159" s="12">
        <v>0</v>
      </c>
      <c r="AY159" s="12">
        <v>0</v>
      </c>
      <c r="AZ159" s="12">
        <v>0</v>
      </c>
      <c r="BA159" s="12">
        <v>0</v>
      </c>
      <c r="BB159" s="12">
        <v>0</v>
      </c>
      <c r="BC159" s="12">
        <v>0</v>
      </c>
      <c r="BD159" s="12">
        <v>0</v>
      </c>
      <c r="BE159" s="12">
        <v>0</v>
      </c>
      <c r="BF159" s="11">
        <v>1</v>
      </c>
      <c r="BG159" s="11">
        <v>1</v>
      </c>
      <c r="BH159" s="11">
        <v>0</v>
      </c>
      <c r="BI159" s="11">
        <v>0</v>
      </c>
      <c r="BJ159" s="11">
        <v>1</v>
      </c>
      <c r="BK159" s="11">
        <v>0</v>
      </c>
      <c r="BL159" s="11">
        <v>0</v>
      </c>
      <c r="BM159" s="11"/>
      <c r="BN159" s="11"/>
      <c r="BO159" s="8"/>
      <c r="BP159" s="27">
        <f t="shared" si="345"/>
        <v>3</v>
      </c>
      <c r="BQ159" s="19"/>
      <c r="BR159" s="5">
        <f t="shared" si="346"/>
        <v>0</v>
      </c>
      <c r="BS159" s="5">
        <f t="shared" si="347"/>
        <v>0</v>
      </c>
      <c r="BT159" s="5">
        <f t="shared" si="348"/>
        <v>0</v>
      </c>
      <c r="BU159" s="5">
        <f t="shared" si="349"/>
        <v>1</v>
      </c>
      <c r="BV159" s="5">
        <f t="shared" si="350"/>
        <v>0</v>
      </c>
      <c r="BW159" s="5">
        <f t="shared" si="351"/>
        <v>2</v>
      </c>
      <c r="BX159" s="5">
        <f t="shared" si="352"/>
        <v>0</v>
      </c>
      <c r="BY159" s="5">
        <f t="shared" si="353"/>
        <v>0</v>
      </c>
      <c r="BZ159" s="5">
        <f t="shared" si="354"/>
        <v>0</v>
      </c>
      <c r="CA159" s="5">
        <f t="shared" si="355"/>
        <v>1</v>
      </c>
      <c r="CB159" s="5">
        <f t="shared" si="356"/>
        <v>0</v>
      </c>
      <c r="CC159" s="5">
        <f t="shared" si="357"/>
        <v>-1</v>
      </c>
      <c r="CD159" s="5">
        <f t="shared" si="358"/>
        <v>0</v>
      </c>
      <c r="CE159" s="5">
        <f t="shared" si="359"/>
        <v>1</v>
      </c>
      <c r="CF159" s="5">
        <f t="shared" si="360"/>
        <v>0</v>
      </c>
      <c r="CG159" s="5">
        <f t="shared" si="361"/>
        <v>-1</v>
      </c>
      <c r="CH159" s="5">
        <f t="shared" si="362"/>
        <v>1</v>
      </c>
      <c r="CI159" s="5">
        <f t="shared" si="363"/>
        <v>0</v>
      </c>
      <c r="CJ159" s="5">
        <f t="shared" si="364"/>
        <v>2</v>
      </c>
      <c r="CK159" s="19">
        <f t="shared" si="365"/>
        <v>6</v>
      </c>
      <c r="CL159" s="19"/>
      <c r="CM159" s="5"/>
      <c r="CN159" s="5">
        <f t="shared" si="366"/>
        <v>0</v>
      </c>
      <c r="CO159" s="5">
        <f t="shared" si="367"/>
        <v>0</v>
      </c>
      <c r="CP159" s="5">
        <f t="shared" si="368"/>
        <v>1</v>
      </c>
      <c r="CQ159" s="5">
        <f t="shared" si="369"/>
        <v>-1</v>
      </c>
      <c r="CR159" s="5">
        <f t="shared" si="370"/>
        <v>2</v>
      </c>
      <c r="CS159" s="5">
        <f t="shared" si="371"/>
        <v>-2</v>
      </c>
      <c r="CT159" s="5">
        <f t="shared" si="372"/>
        <v>0</v>
      </c>
      <c r="CU159" s="5">
        <f t="shared" si="373"/>
        <v>0</v>
      </c>
      <c r="CV159" s="5">
        <f t="shared" si="374"/>
        <v>1</v>
      </c>
      <c r="CW159" s="5">
        <f t="shared" si="375"/>
        <v>-1</v>
      </c>
      <c r="CX159" s="5">
        <f t="shared" si="376"/>
        <v>-1</v>
      </c>
      <c r="CY159" s="5">
        <f t="shared" si="377"/>
        <v>1</v>
      </c>
      <c r="CZ159" s="5">
        <f t="shared" si="378"/>
        <v>1</v>
      </c>
      <c r="DA159" s="5">
        <f t="shared" si="379"/>
        <v>-1</v>
      </c>
      <c r="DB159" s="5">
        <f t="shared" si="380"/>
        <v>-1</v>
      </c>
      <c r="DC159" s="5">
        <f t="shared" si="381"/>
        <v>2</v>
      </c>
      <c r="DD159" s="5">
        <f t="shared" si="382"/>
        <v>-1</v>
      </c>
      <c r="DE159" s="5">
        <f t="shared" si="383"/>
        <v>2</v>
      </c>
      <c r="DF159" s="19"/>
      <c r="DG159" s="19"/>
      <c r="DH159" s="19"/>
      <c r="DI159" s="77"/>
      <c r="DJ159" s="121" t="e">
        <v>#DIV/0!</v>
      </c>
      <c r="DK159" s="121" t="e">
        <v>#DIV/0!</v>
      </c>
      <c r="DL159" s="121" t="e">
        <v>#DIV/0!</v>
      </c>
      <c r="DM159" s="121">
        <v>-1</v>
      </c>
      <c r="DN159" s="121" t="e">
        <v>#DIV/0!</v>
      </c>
      <c r="DO159" s="121">
        <v>-1</v>
      </c>
      <c r="DP159" s="121" t="e">
        <v>#DIV/0!</v>
      </c>
      <c r="DQ159" s="121" t="e">
        <v>#DIV/0!</v>
      </c>
      <c r="DR159" s="121" t="e">
        <v>#DIV/0!</v>
      </c>
      <c r="DS159" s="121">
        <v>-1</v>
      </c>
      <c r="DT159" s="121" t="e">
        <v>#DIV/0!</v>
      </c>
      <c r="DU159" s="121">
        <v>-1</v>
      </c>
      <c r="DV159" s="121" t="e">
        <v>#DIV/0!</v>
      </c>
      <c r="DW159" s="121">
        <v>-1</v>
      </c>
      <c r="DX159" s="121" t="e">
        <v>#DIV/0!</v>
      </c>
      <c r="DY159" s="121">
        <v>-2</v>
      </c>
      <c r="DZ159" s="121">
        <v>-1</v>
      </c>
      <c r="EA159" s="121"/>
      <c r="EB159" s="24"/>
      <c r="EC159" s="65"/>
      <c r="ED159" s="77"/>
      <c r="EE159" s="77"/>
      <c r="EF159" s="77"/>
      <c r="EG159" s="77"/>
      <c r="EH159" s="77"/>
      <c r="EI159" s="77"/>
      <c r="EJ159" s="77"/>
      <c r="EK159" s="77"/>
      <c r="EL159" s="77"/>
      <c r="EM159" s="77"/>
      <c r="EN159" s="77"/>
      <c r="EO159" s="77"/>
      <c r="EP159" s="77"/>
      <c r="EQ159" s="77"/>
      <c r="ER159" s="77"/>
      <c r="ES159" s="77"/>
      <c r="ET159" s="77"/>
      <c r="EU159" s="77"/>
      <c r="EV159" s="77"/>
      <c r="EW159" s="24"/>
      <c r="EX159" s="27"/>
      <c r="EY159" s="77"/>
      <c r="EZ159" s="77"/>
      <c r="FA159" s="77"/>
      <c r="FB159" s="77"/>
      <c r="FC159" s="77"/>
      <c r="FD159" s="77"/>
      <c r="FE159" s="77"/>
      <c r="FF159" s="77"/>
      <c r="FG159" s="77"/>
      <c r="FH159" s="77"/>
      <c r="FI159" s="77"/>
      <c r="FJ159" s="77"/>
      <c r="FK159" s="77"/>
      <c r="FL159" s="77"/>
      <c r="FM159" s="77"/>
      <c r="FN159" s="77"/>
      <c r="FO159" s="77"/>
      <c r="FP159" s="77"/>
      <c r="FQ159" s="77"/>
      <c r="FR159" s="24"/>
      <c r="FS159" s="24"/>
      <c r="FT159" s="24"/>
      <c r="FU159" s="77"/>
      <c r="FV159" s="77"/>
      <c r="FW159" s="77"/>
      <c r="FX159" s="77"/>
      <c r="FY159" s="77"/>
      <c r="FZ159" s="77"/>
      <c r="GA159" s="77"/>
      <c r="GB159" s="77"/>
      <c r="GC159" s="77"/>
      <c r="GD159" s="77"/>
      <c r="GE159" s="77"/>
      <c r="GF159" s="77"/>
      <c r="GG159" s="77"/>
      <c r="GH159" s="77"/>
      <c r="GI159" s="77"/>
      <c r="GJ159" s="77"/>
      <c r="GK159" s="77"/>
      <c r="GL159" s="77"/>
      <c r="GM159" s="77"/>
      <c r="GN159" s="24"/>
      <c r="GO159" s="24">
        <v>1.4790000000000001E-2</v>
      </c>
      <c r="GP159" s="10">
        <f t="shared" si="384"/>
        <v>0</v>
      </c>
      <c r="GQ159" s="10">
        <f t="shared" si="385"/>
        <v>0</v>
      </c>
      <c r="GR159" s="10">
        <f t="shared" si="386"/>
        <v>0</v>
      </c>
      <c r="GS159" s="10">
        <f t="shared" si="387"/>
        <v>1.4790000000000001E-2</v>
      </c>
      <c r="GT159" s="10">
        <f t="shared" si="388"/>
        <v>0</v>
      </c>
      <c r="GU159" s="10">
        <f t="shared" si="389"/>
        <v>2.9580000000000002E-2</v>
      </c>
      <c r="GV159" s="10">
        <f t="shared" si="390"/>
        <v>0</v>
      </c>
      <c r="GW159" s="10">
        <f t="shared" si="391"/>
        <v>0</v>
      </c>
      <c r="GX159" s="10">
        <f t="shared" si="392"/>
        <v>0</v>
      </c>
      <c r="GY159" s="10">
        <f t="shared" si="393"/>
        <v>1.4790000000000001E-2</v>
      </c>
      <c r="GZ159" s="10">
        <f t="shared" si="394"/>
        <v>0</v>
      </c>
      <c r="HA159" s="10">
        <f t="shared" si="395"/>
        <v>-1.4790000000000001E-2</v>
      </c>
      <c r="HB159" s="10">
        <f t="shared" si="396"/>
        <v>0</v>
      </c>
      <c r="HC159" s="10">
        <f t="shared" si="397"/>
        <v>1.4790000000000001E-2</v>
      </c>
      <c r="HD159" s="10">
        <f t="shared" si="398"/>
        <v>0</v>
      </c>
      <c r="HE159" s="10">
        <f t="shared" si="399"/>
        <v>-1.4790000000000001E-2</v>
      </c>
      <c r="HF159" s="10">
        <f t="shared" si="400"/>
        <v>1.4790000000000001E-2</v>
      </c>
      <c r="HG159" s="10">
        <f t="shared" si="401"/>
        <v>0</v>
      </c>
      <c r="HH159" s="10">
        <f t="shared" si="402"/>
        <v>2.9580000000000002E-2</v>
      </c>
      <c r="HI159" s="19">
        <f t="shared" si="403"/>
        <v>8.8740000000000013E-2</v>
      </c>
      <c r="HJ159" s="115"/>
      <c r="HK159" s="115"/>
      <c r="HL159" s="115"/>
      <c r="HM159" s="115"/>
      <c r="HN159" s="115"/>
      <c r="HO159" s="115"/>
      <c r="HP159" s="115"/>
      <c r="HQ159" s="115"/>
      <c r="HR159" s="115"/>
      <c r="HS159" s="115"/>
      <c r="HT159" s="115"/>
      <c r="HU159" s="115"/>
      <c r="HV159" s="115"/>
      <c r="HW159" s="115"/>
      <c r="HX159" s="115"/>
      <c r="HY159" s="115"/>
      <c r="HZ159" s="115"/>
      <c r="IA159" s="115"/>
      <c r="IB159" s="115"/>
      <c r="IC159" s="22">
        <f t="shared" si="406"/>
        <v>1.4790000000000003E-2</v>
      </c>
      <c r="ID159" s="22"/>
      <c r="IE159" s="24">
        <f t="shared" si="404"/>
        <v>2.6001949706708909E-9</v>
      </c>
      <c r="IF159" s="24">
        <f t="shared" si="405"/>
        <v>7.8005849120126741E-9</v>
      </c>
    </row>
    <row r="160" spans="1:240" x14ac:dyDescent="0.25">
      <c r="A160" s="163">
        <v>158</v>
      </c>
      <c r="B160" s="49"/>
      <c r="C160" s="43" t="s">
        <v>283</v>
      </c>
      <c r="D160" s="49" t="s">
        <v>183</v>
      </c>
      <c r="E160" s="82">
        <v>141</v>
      </c>
      <c r="F160" s="50" t="s">
        <v>122</v>
      </c>
      <c r="G160" s="17">
        <v>265</v>
      </c>
      <c r="H160" s="12">
        <v>317</v>
      </c>
      <c r="I160" s="12">
        <v>412</v>
      </c>
      <c r="J160" s="12">
        <v>556</v>
      </c>
      <c r="K160" s="12">
        <v>824</v>
      </c>
      <c r="L160" s="12">
        <v>972</v>
      </c>
      <c r="M160" s="12">
        <v>1218</v>
      </c>
      <c r="N160" s="12">
        <v>1981</v>
      </c>
      <c r="O160" s="12">
        <v>2524</v>
      </c>
      <c r="P160" s="11">
        <v>3001</v>
      </c>
      <c r="Q160" s="11">
        <v>3396</v>
      </c>
      <c r="R160" s="12">
        <v>4063</v>
      </c>
      <c r="S160" s="11">
        <v>4896</v>
      </c>
      <c r="T160" s="12">
        <v>5242</v>
      </c>
      <c r="U160" s="12">
        <v>5350</v>
      </c>
      <c r="V160" s="97">
        <v>5564</v>
      </c>
      <c r="W160" s="97">
        <v>5707</v>
      </c>
      <c r="X160" s="97">
        <v>6023</v>
      </c>
      <c r="Y160" s="97">
        <v>6121</v>
      </c>
      <c r="Z160" s="98">
        <v>6331</v>
      </c>
      <c r="AA160" s="63"/>
      <c r="AB160" s="70">
        <f t="shared" si="325"/>
        <v>52</v>
      </c>
      <c r="AC160" s="12">
        <f t="shared" si="326"/>
        <v>95</v>
      </c>
      <c r="AD160" s="12">
        <f t="shared" si="327"/>
        <v>144</v>
      </c>
      <c r="AE160" s="12">
        <f t="shared" si="328"/>
        <v>268</v>
      </c>
      <c r="AF160" s="12">
        <f t="shared" si="329"/>
        <v>148</v>
      </c>
      <c r="AG160" s="12">
        <f t="shared" si="330"/>
        <v>246</v>
      </c>
      <c r="AH160" s="12">
        <f t="shared" si="331"/>
        <v>763</v>
      </c>
      <c r="AI160" s="12">
        <f t="shared" si="332"/>
        <v>543</v>
      </c>
      <c r="AJ160" s="12">
        <f t="shared" si="333"/>
        <v>477</v>
      </c>
      <c r="AK160" s="12">
        <f t="shared" si="334"/>
        <v>395</v>
      </c>
      <c r="AL160" s="12">
        <f t="shared" si="335"/>
        <v>667</v>
      </c>
      <c r="AM160" s="12">
        <f t="shared" si="336"/>
        <v>833</v>
      </c>
      <c r="AN160" s="12">
        <f t="shared" si="337"/>
        <v>346</v>
      </c>
      <c r="AO160" s="12">
        <f t="shared" si="338"/>
        <v>108</v>
      </c>
      <c r="AP160" s="12">
        <f t="shared" si="339"/>
        <v>214</v>
      </c>
      <c r="AQ160" s="12">
        <f t="shared" si="340"/>
        <v>143</v>
      </c>
      <c r="AR160" s="12">
        <f t="shared" si="341"/>
        <v>316</v>
      </c>
      <c r="AS160" s="12">
        <f t="shared" si="342"/>
        <v>98</v>
      </c>
      <c r="AT160" s="12">
        <f t="shared" si="343"/>
        <v>210</v>
      </c>
      <c r="AU160" s="79">
        <f t="shared" si="344"/>
        <v>6066</v>
      </c>
      <c r="AV160" s="63"/>
      <c r="AW160" s="17">
        <v>10</v>
      </c>
      <c r="AX160" s="12">
        <v>25</v>
      </c>
      <c r="AY160" s="12">
        <v>19</v>
      </c>
      <c r="AZ160" s="12">
        <v>28</v>
      </c>
      <c r="BA160" s="12">
        <v>41</v>
      </c>
      <c r="BB160" s="12">
        <v>92</v>
      </c>
      <c r="BC160" s="12">
        <v>39</v>
      </c>
      <c r="BD160" s="12">
        <v>89</v>
      </c>
      <c r="BE160" s="12">
        <v>40</v>
      </c>
      <c r="BF160" s="11">
        <v>64</v>
      </c>
      <c r="BG160" s="11">
        <v>65</v>
      </c>
      <c r="BH160" s="11">
        <v>43</v>
      </c>
      <c r="BI160" s="11">
        <v>42</v>
      </c>
      <c r="BJ160" s="11">
        <v>96</v>
      </c>
      <c r="BK160" s="11">
        <v>125</v>
      </c>
      <c r="BL160" s="11">
        <v>45</v>
      </c>
      <c r="BM160" s="12">
        <v>81</v>
      </c>
      <c r="BN160" s="12">
        <v>85</v>
      </c>
      <c r="BO160" s="23">
        <v>83</v>
      </c>
      <c r="BP160" s="19">
        <f t="shared" si="345"/>
        <v>1112</v>
      </c>
      <c r="BQ160" s="19"/>
      <c r="BR160" s="5">
        <f t="shared" si="346"/>
        <v>62</v>
      </c>
      <c r="BS160" s="5">
        <f t="shared" si="347"/>
        <v>120</v>
      </c>
      <c r="BT160" s="5">
        <f t="shared" si="348"/>
        <v>163</v>
      </c>
      <c r="BU160" s="5">
        <f t="shared" si="349"/>
        <v>296</v>
      </c>
      <c r="BV160" s="5">
        <f t="shared" si="350"/>
        <v>189</v>
      </c>
      <c r="BW160" s="5">
        <f t="shared" si="351"/>
        <v>338</v>
      </c>
      <c r="BX160" s="5">
        <f t="shared" si="352"/>
        <v>802</v>
      </c>
      <c r="BY160" s="5">
        <f t="shared" si="353"/>
        <v>632</v>
      </c>
      <c r="BZ160" s="5">
        <f t="shared" si="354"/>
        <v>517</v>
      </c>
      <c r="CA160" s="5">
        <f t="shared" si="355"/>
        <v>459</v>
      </c>
      <c r="CB160" s="5">
        <f t="shared" si="356"/>
        <v>732</v>
      </c>
      <c r="CC160" s="5">
        <f t="shared" si="357"/>
        <v>876</v>
      </c>
      <c r="CD160" s="5">
        <f t="shared" si="358"/>
        <v>388</v>
      </c>
      <c r="CE160" s="5">
        <f t="shared" si="359"/>
        <v>204</v>
      </c>
      <c r="CF160" s="5">
        <f t="shared" si="360"/>
        <v>339</v>
      </c>
      <c r="CG160" s="5">
        <f t="shared" si="361"/>
        <v>188</v>
      </c>
      <c r="CH160" s="5">
        <f t="shared" si="362"/>
        <v>397</v>
      </c>
      <c r="CI160" s="5">
        <f t="shared" si="363"/>
        <v>183</v>
      </c>
      <c r="CJ160" s="5">
        <f t="shared" si="364"/>
        <v>293</v>
      </c>
      <c r="CK160" s="19">
        <f t="shared" si="365"/>
        <v>7178</v>
      </c>
      <c r="CL160" s="19"/>
      <c r="CM160" s="5"/>
      <c r="CN160" s="5">
        <f t="shared" si="366"/>
        <v>58</v>
      </c>
      <c r="CO160" s="5">
        <f t="shared" si="367"/>
        <v>43</v>
      </c>
      <c r="CP160" s="5">
        <f t="shared" si="368"/>
        <v>133</v>
      </c>
      <c r="CQ160" s="5">
        <f t="shared" si="369"/>
        <v>-107</v>
      </c>
      <c r="CR160" s="5">
        <f t="shared" si="370"/>
        <v>149</v>
      </c>
      <c r="CS160" s="5">
        <f t="shared" si="371"/>
        <v>464</v>
      </c>
      <c r="CT160" s="5">
        <f t="shared" si="372"/>
        <v>-170</v>
      </c>
      <c r="CU160" s="5">
        <f t="shared" si="373"/>
        <v>-115</v>
      </c>
      <c r="CV160" s="5">
        <f t="shared" si="374"/>
        <v>-58</v>
      </c>
      <c r="CW160" s="5">
        <f t="shared" si="375"/>
        <v>273</v>
      </c>
      <c r="CX160" s="5">
        <f t="shared" si="376"/>
        <v>144</v>
      </c>
      <c r="CY160" s="5">
        <f t="shared" si="377"/>
        <v>-488</v>
      </c>
      <c r="CZ160" s="5">
        <f t="shared" si="378"/>
        <v>-184</v>
      </c>
      <c r="DA160" s="5">
        <f t="shared" si="379"/>
        <v>135</v>
      </c>
      <c r="DB160" s="5">
        <f t="shared" si="380"/>
        <v>-151</v>
      </c>
      <c r="DC160" s="5">
        <f t="shared" si="381"/>
        <v>209</v>
      </c>
      <c r="DD160" s="5">
        <f t="shared" si="382"/>
        <v>-214</v>
      </c>
      <c r="DE160" s="5">
        <f t="shared" si="383"/>
        <v>110</v>
      </c>
      <c r="DF160" s="19"/>
      <c r="DG160" s="19"/>
      <c r="DH160" s="19"/>
      <c r="DI160" s="77"/>
      <c r="DJ160" s="121">
        <v>0.93548387096774188</v>
      </c>
      <c r="DK160" s="121">
        <v>0.35833333333333334</v>
      </c>
      <c r="DL160" s="121">
        <v>0.81595092024539873</v>
      </c>
      <c r="DM160" s="121">
        <v>-0.36148648648648651</v>
      </c>
      <c r="DN160" s="121">
        <v>0.78835978835978837</v>
      </c>
      <c r="DO160" s="121">
        <v>1.3727810650887573</v>
      </c>
      <c r="DP160" s="121">
        <v>-0.21197007481296759</v>
      </c>
      <c r="DQ160" s="121">
        <v>-0.18196202531645569</v>
      </c>
      <c r="DR160" s="121">
        <v>-0.11218568665377177</v>
      </c>
      <c r="DS160" s="121">
        <v>0.59477124183006536</v>
      </c>
      <c r="DT160" s="121">
        <v>0.19672131147540983</v>
      </c>
      <c r="DU160" s="121">
        <v>-0.55707762557077622</v>
      </c>
      <c r="DV160" s="121">
        <v>-0.47422680412371132</v>
      </c>
      <c r="DW160" s="121">
        <v>0.66176470588235292</v>
      </c>
      <c r="DX160" s="121">
        <v>-0.44542772861356933</v>
      </c>
      <c r="DY160" s="121">
        <v>1.1117021276595744</v>
      </c>
      <c r="DZ160" s="121">
        <v>-0.53904282115869018</v>
      </c>
      <c r="EA160" s="121"/>
      <c r="EB160" s="24"/>
      <c r="EC160" s="63"/>
      <c r="ED160" s="77"/>
      <c r="EE160" s="77"/>
      <c r="EF160" s="77"/>
      <c r="EG160" s="77"/>
      <c r="EH160" s="77"/>
      <c r="EI160" s="77"/>
      <c r="EJ160" s="77"/>
      <c r="EK160" s="77"/>
      <c r="EL160" s="77"/>
      <c r="EM160" s="77"/>
      <c r="EN160" s="77"/>
      <c r="EO160" s="77"/>
      <c r="EP160" s="77"/>
      <c r="EQ160" s="77"/>
      <c r="ER160" s="77"/>
      <c r="ES160" s="77"/>
      <c r="ET160" s="77"/>
      <c r="EU160" s="77"/>
      <c r="EV160" s="77"/>
      <c r="EW160" s="24"/>
      <c r="EX160" s="19"/>
      <c r="EY160" s="77"/>
      <c r="EZ160" s="77"/>
      <c r="FA160" s="77"/>
      <c r="FB160" s="77"/>
      <c r="FC160" s="77"/>
      <c r="FD160" s="77"/>
      <c r="FE160" s="77"/>
      <c r="FF160" s="77"/>
      <c r="FG160" s="77"/>
      <c r="FH160" s="77"/>
      <c r="FI160" s="77"/>
      <c r="FJ160" s="77"/>
      <c r="FK160" s="77"/>
      <c r="FL160" s="77"/>
      <c r="FM160" s="77"/>
      <c r="FN160" s="77"/>
      <c r="FO160" s="77"/>
      <c r="FP160" s="77"/>
      <c r="FQ160" s="77"/>
      <c r="FR160" s="24"/>
      <c r="FS160" s="24"/>
      <c r="FT160" s="24"/>
      <c r="FU160" s="77"/>
      <c r="FV160" s="77"/>
      <c r="FW160" s="77"/>
      <c r="FX160" s="77"/>
      <c r="FY160" s="77"/>
      <c r="FZ160" s="77"/>
      <c r="GA160" s="77"/>
      <c r="GB160" s="77"/>
      <c r="GC160" s="77"/>
      <c r="GD160" s="77"/>
      <c r="GE160" s="77"/>
      <c r="GF160" s="77"/>
      <c r="GG160" s="77"/>
      <c r="GH160" s="77"/>
      <c r="GI160" s="77"/>
      <c r="GJ160" s="77"/>
      <c r="GK160" s="77"/>
      <c r="GL160" s="77"/>
      <c r="GM160" s="77"/>
      <c r="GN160" s="24"/>
      <c r="GO160" s="24">
        <v>8.7000000000000001E-4</v>
      </c>
      <c r="GP160" s="10">
        <f t="shared" si="384"/>
        <v>5.3940000000000002E-2</v>
      </c>
      <c r="GQ160" s="10">
        <f t="shared" si="385"/>
        <v>0.10440000000000001</v>
      </c>
      <c r="GR160" s="10">
        <f t="shared" si="386"/>
        <v>0.14180999999999999</v>
      </c>
      <c r="GS160" s="10">
        <f t="shared" si="387"/>
        <v>0.25752000000000003</v>
      </c>
      <c r="GT160" s="10">
        <f t="shared" si="388"/>
        <v>0.16442999999999999</v>
      </c>
      <c r="GU160" s="10">
        <f t="shared" si="389"/>
        <v>0.29405999999999999</v>
      </c>
      <c r="GV160" s="10">
        <f t="shared" si="390"/>
        <v>0.69774000000000003</v>
      </c>
      <c r="GW160" s="10">
        <f t="shared" si="391"/>
        <v>0.54984</v>
      </c>
      <c r="GX160" s="10">
        <f t="shared" si="392"/>
        <v>0.44979000000000002</v>
      </c>
      <c r="GY160" s="10">
        <f t="shared" si="393"/>
        <v>0.39933000000000002</v>
      </c>
      <c r="GZ160" s="10">
        <f t="shared" si="394"/>
        <v>0.63683999999999996</v>
      </c>
      <c r="HA160" s="10">
        <f t="shared" si="395"/>
        <v>0.76212000000000002</v>
      </c>
      <c r="HB160" s="10">
        <f t="shared" si="396"/>
        <v>0.33756000000000003</v>
      </c>
      <c r="HC160" s="10">
        <f t="shared" si="397"/>
        <v>0.17748</v>
      </c>
      <c r="HD160" s="10">
        <f t="shared" si="398"/>
        <v>0.29493000000000003</v>
      </c>
      <c r="HE160" s="10">
        <f t="shared" si="399"/>
        <v>0.16356000000000001</v>
      </c>
      <c r="HF160" s="10">
        <f t="shared" si="400"/>
        <v>0.34538999999999997</v>
      </c>
      <c r="HG160" s="10">
        <f t="shared" si="401"/>
        <v>0.15920999999999999</v>
      </c>
      <c r="HH160" s="10">
        <f t="shared" si="402"/>
        <v>0.25491000000000003</v>
      </c>
      <c r="HI160" s="19">
        <f t="shared" si="403"/>
        <v>6.2448600000000001</v>
      </c>
      <c r="HJ160" s="115"/>
      <c r="HK160" s="115"/>
      <c r="HL160" s="115"/>
      <c r="HM160" s="115"/>
      <c r="HN160" s="115"/>
      <c r="HO160" s="115"/>
      <c r="HP160" s="115"/>
      <c r="HQ160" s="115"/>
      <c r="HR160" s="115"/>
      <c r="HS160" s="115"/>
      <c r="HT160" s="115"/>
      <c r="HU160" s="115"/>
      <c r="HV160" s="115"/>
      <c r="HW160" s="115"/>
      <c r="HX160" s="115"/>
      <c r="HY160" s="115"/>
      <c r="HZ160" s="115"/>
      <c r="IA160" s="115"/>
      <c r="IB160" s="115"/>
      <c r="IC160" s="22">
        <f t="shared" si="406"/>
        <v>8.7000000000000001E-4</v>
      </c>
      <c r="ID160" s="22"/>
      <c r="IE160" s="24">
        <f t="shared" si="404"/>
        <v>2.2407562541369737E-8</v>
      </c>
      <c r="IF160" s="24">
        <f t="shared" si="405"/>
        <v>5.4894704410222515E-7</v>
      </c>
    </row>
    <row r="161" spans="1:240" x14ac:dyDescent="0.25">
      <c r="A161" s="163">
        <v>159</v>
      </c>
      <c r="B161" s="49"/>
      <c r="C161" s="43" t="s">
        <v>283</v>
      </c>
      <c r="D161" s="49" t="s">
        <v>183</v>
      </c>
      <c r="E161" s="82">
        <v>147</v>
      </c>
      <c r="F161" s="53" t="s">
        <v>125</v>
      </c>
      <c r="G161" s="17">
        <v>195</v>
      </c>
      <c r="H161" s="12">
        <v>193</v>
      </c>
      <c r="I161" s="12">
        <v>225</v>
      </c>
      <c r="J161" s="12">
        <v>215</v>
      </c>
      <c r="K161" s="12">
        <v>212</v>
      </c>
      <c r="L161" s="12">
        <v>256</v>
      </c>
      <c r="M161" s="12">
        <v>304</v>
      </c>
      <c r="N161" s="12">
        <v>441</v>
      </c>
      <c r="O161" s="12">
        <v>511</v>
      </c>
      <c r="P161" s="11">
        <v>559</v>
      </c>
      <c r="Q161" s="11">
        <v>658</v>
      </c>
      <c r="R161" s="12">
        <v>766</v>
      </c>
      <c r="S161" s="11">
        <v>886</v>
      </c>
      <c r="T161" s="11">
        <v>896</v>
      </c>
      <c r="U161" s="11">
        <v>942</v>
      </c>
      <c r="V161" s="98">
        <v>981</v>
      </c>
      <c r="W161" s="98">
        <v>1039</v>
      </c>
      <c r="X161" s="98">
        <v>1130</v>
      </c>
      <c r="Y161" s="98">
        <v>1178</v>
      </c>
      <c r="Z161" s="98">
        <v>1224</v>
      </c>
      <c r="AA161" s="65"/>
      <c r="AB161" s="72">
        <f t="shared" si="325"/>
        <v>-2</v>
      </c>
      <c r="AC161" s="11">
        <f t="shared" si="326"/>
        <v>32</v>
      </c>
      <c r="AD161" s="11">
        <f t="shared" si="327"/>
        <v>-10</v>
      </c>
      <c r="AE161" s="11">
        <f t="shared" si="328"/>
        <v>-3</v>
      </c>
      <c r="AF161" s="11">
        <f t="shared" si="329"/>
        <v>44</v>
      </c>
      <c r="AG161" s="11">
        <f t="shared" si="330"/>
        <v>48</v>
      </c>
      <c r="AH161" s="11">
        <f t="shared" si="331"/>
        <v>137</v>
      </c>
      <c r="AI161" s="11">
        <f t="shared" si="332"/>
        <v>70</v>
      </c>
      <c r="AJ161" s="11">
        <f t="shared" si="333"/>
        <v>48</v>
      </c>
      <c r="AK161" s="11">
        <f t="shared" si="334"/>
        <v>99</v>
      </c>
      <c r="AL161" s="11">
        <f t="shared" si="335"/>
        <v>108</v>
      </c>
      <c r="AM161" s="11">
        <f t="shared" si="336"/>
        <v>120</v>
      </c>
      <c r="AN161" s="11">
        <f t="shared" si="337"/>
        <v>10</v>
      </c>
      <c r="AO161" s="11">
        <f t="shared" si="338"/>
        <v>46</v>
      </c>
      <c r="AP161" s="11">
        <f t="shared" si="339"/>
        <v>39</v>
      </c>
      <c r="AQ161" s="11">
        <f t="shared" si="340"/>
        <v>58</v>
      </c>
      <c r="AR161" s="11">
        <f t="shared" si="341"/>
        <v>91</v>
      </c>
      <c r="AS161" s="11">
        <f t="shared" si="342"/>
        <v>48</v>
      </c>
      <c r="AT161" s="11">
        <f t="shared" si="343"/>
        <v>46</v>
      </c>
      <c r="AU161" s="78">
        <f t="shared" si="344"/>
        <v>1029</v>
      </c>
      <c r="AV161" s="65"/>
      <c r="AW161" s="17">
        <v>3</v>
      </c>
      <c r="AX161" s="12">
        <v>9</v>
      </c>
      <c r="AY161" s="12">
        <v>14</v>
      </c>
      <c r="AZ161" s="12">
        <v>17</v>
      </c>
      <c r="BA161" s="12">
        <v>4</v>
      </c>
      <c r="BB161" s="12">
        <v>3</v>
      </c>
      <c r="BC161" s="12">
        <v>0</v>
      </c>
      <c r="BD161" s="12">
        <v>1</v>
      </c>
      <c r="BE161" s="12">
        <v>3</v>
      </c>
      <c r="BF161" s="11">
        <v>5</v>
      </c>
      <c r="BG161" s="11">
        <v>4</v>
      </c>
      <c r="BH161" s="11">
        <v>4</v>
      </c>
      <c r="BI161" s="11"/>
      <c r="BJ161" s="11">
        <v>6</v>
      </c>
      <c r="BK161" s="11">
        <v>4</v>
      </c>
      <c r="BL161" s="11"/>
      <c r="BM161" s="12">
        <v>1</v>
      </c>
      <c r="BN161" s="12">
        <v>11</v>
      </c>
      <c r="BO161" s="23">
        <v>6</v>
      </c>
      <c r="BP161" s="27">
        <f t="shared" si="345"/>
        <v>95</v>
      </c>
      <c r="BQ161" s="27"/>
      <c r="BR161" s="5">
        <f t="shared" si="346"/>
        <v>1</v>
      </c>
      <c r="BS161" s="5">
        <f t="shared" si="347"/>
        <v>41</v>
      </c>
      <c r="BT161" s="5">
        <f t="shared" si="348"/>
        <v>4</v>
      </c>
      <c r="BU161" s="5">
        <f t="shared" si="349"/>
        <v>14</v>
      </c>
      <c r="BV161" s="5">
        <f t="shared" si="350"/>
        <v>48</v>
      </c>
      <c r="BW161" s="5">
        <f t="shared" si="351"/>
        <v>51</v>
      </c>
      <c r="BX161" s="5">
        <f t="shared" si="352"/>
        <v>137</v>
      </c>
      <c r="BY161" s="5">
        <f t="shared" si="353"/>
        <v>71</v>
      </c>
      <c r="BZ161" s="5">
        <f t="shared" si="354"/>
        <v>51</v>
      </c>
      <c r="CA161" s="5">
        <f t="shared" si="355"/>
        <v>104</v>
      </c>
      <c r="CB161" s="5">
        <f t="shared" si="356"/>
        <v>112</v>
      </c>
      <c r="CC161" s="5">
        <f t="shared" si="357"/>
        <v>124</v>
      </c>
      <c r="CD161" s="5">
        <f t="shared" si="358"/>
        <v>10</v>
      </c>
      <c r="CE161" s="5">
        <f t="shared" si="359"/>
        <v>52</v>
      </c>
      <c r="CF161" s="5">
        <f t="shared" si="360"/>
        <v>43</v>
      </c>
      <c r="CG161" s="5">
        <f t="shared" si="361"/>
        <v>58</v>
      </c>
      <c r="CH161" s="5">
        <f t="shared" si="362"/>
        <v>92</v>
      </c>
      <c r="CI161" s="5">
        <f t="shared" si="363"/>
        <v>59</v>
      </c>
      <c r="CJ161" s="5">
        <f t="shared" si="364"/>
        <v>52</v>
      </c>
      <c r="CK161" s="19">
        <f t="shared" si="365"/>
        <v>1124</v>
      </c>
      <c r="CL161" s="19"/>
      <c r="CM161" s="5"/>
      <c r="CN161" s="5">
        <f t="shared" si="366"/>
        <v>40</v>
      </c>
      <c r="CO161" s="5">
        <f t="shared" si="367"/>
        <v>-37</v>
      </c>
      <c r="CP161" s="5">
        <f t="shared" si="368"/>
        <v>10</v>
      </c>
      <c r="CQ161" s="5">
        <f t="shared" si="369"/>
        <v>34</v>
      </c>
      <c r="CR161" s="5">
        <f t="shared" si="370"/>
        <v>3</v>
      </c>
      <c r="CS161" s="5">
        <f t="shared" si="371"/>
        <v>86</v>
      </c>
      <c r="CT161" s="5">
        <f t="shared" si="372"/>
        <v>-66</v>
      </c>
      <c r="CU161" s="5">
        <f t="shared" si="373"/>
        <v>-20</v>
      </c>
      <c r="CV161" s="5">
        <f t="shared" si="374"/>
        <v>53</v>
      </c>
      <c r="CW161" s="5">
        <f t="shared" si="375"/>
        <v>8</v>
      </c>
      <c r="CX161" s="5">
        <f t="shared" si="376"/>
        <v>12</v>
      </c>
      <c r="CY161" s="5">
        <f t="shared" si="377"/>
        <v>-114</v>
      </c>
      <c r="CZ161" s="5">
        <f t="shared" si="378"/>
        <v>42</v>
      </c>
      <c r="DA161" s="5">
        <f t="shared" si="379"/>
        <v>-9</v>
      </c>
      <c r="DB161" s="5">
        <f t="shared" si="380"/>
        <v>15</v>
      </c>
      <c r="DC161" s="5">
        <f t="shared" si="381"/>
        <v>34</v>
      </c>
      <c r="DD161" s="5">
        <f t="shared" si="382"/>
        <v>-33</v>
      </c>
      <c r="DE161" s="5">
        <f t="shared" si="383"/>
        <v>-7</v>
      </c>
      <c r="DF161" s="19"/>
      <c r="DG161" s="19"/>
      <c r="DH161" s="19"/>
      <c r="DI161" s="77"/>
      <c r="DJ161" s="121">
        <v>40</v>
      </c>
      <c r="DK161" s="121">
        <v>-0.90243902439024393</v>
      </c>
      <c r="DL161" s="121">
        <v>2.5</v>
      </c>
      <c r="DM161" s="121">
        <v>2.4285714285714284</v>
      </c>
      <c r="DN161" s="121">
        <v>6.25E-2</v>
      </c>
      <c r="DO161" s="121">
        <v>1.6862745098039216</v>
      </c>
      <c r="DP161" s="121">
        <v>-0.48175182481751827</v>
      </c>
      <c r="DQ161" s="121">
        <v>-0.28169014084507044</v>
      </c>
      <c r="DR161" s="121">
        <v>1.0392156862745099</v>
      </c>
      <c r="DS161" s="121">
        <v>7.6923076923076927E-2</v>
      </c>
      <c r="DT161" s="121">
        <v>0.10714285714285714</v>
      </c>
      <c r="DU161" s="121">
        <v>-0.91935483870967738</v>
      </c>
      <c r="DV161" s="121">
        <v>4.2</v>
      </c>
      <c r="DW161" s="121">
        <v>-0.17307692307692307</v>
      </c>
      <c r="DX161" s="121">
        <v>0.34883720930232559</v>
      </c>
      <c r="DY161" s="121">
        <v>0.58620689655172409</v>
      </c>
      <c r="DZ161" s="121">
        <v>-0.35869565217391303</v>
      </c>
      <c r="EA161" s="121"/>
      <c r="EB161" s="24"/>
      <c r="EC161" s="65"/>
      <c r="ED161" s="77"/>
      <c r="EE161" s="77"/>
      <c r="EF161" s="77"/>
      <c r="EG161" s="77"/>
      <c r="EH161" s="77"/>
      <c r="EI161" s="77"/>
      <c r="EJ161" s="77"/>
      <c r="EK161" s="77"/>
      <c r="EL161" s="77"/>
      <c r="EM161" s="77"/>
      <c r="EN161" s="77"/>
      <c r="EO161" s="77"/>
      <c r="EP161" s="77"/>
      <c r="EQ161" s="77"/>
      <c r="ER161" s="77"/>
      <c r="ES161" s="77"/>
      <c r="ET161" s="77"/>
      <c r="EU161" s="77"/>
      <c r="EV161" s="77"/>
      <c r="EW161" s="24"/>
      <c r="EX161" s="27"/>
      <c r="EY161" s="77"/>
      <c r="EZ161" s="77"/>
      <c r="FA161" s="77"/>
      <c r="FB161" s="77"/>
      <c r="FC161" s="77"/>
      <c r="FD161" s="77"/>
      <c r="FE161" s="77"/>
      <c r="FF161" s="77"/>
      <c r="FG161" s="77"/>
      <c r="FH161" s="77"/>
      <c r="FI161" s="77"/>
      <c r="FJ161" s="77"/>
      <c r="FK161" s="77"/>
      <c r="FL161" s="77"/>
      <c r="FM161" s="77"/>
      <c r="FN161" s="77"/>
      <c r="FO161" s="77"/>
      <c r="FP161" s="77"/>
      <c r="FQ161" s="77"/>
      <c r="FR161" s="24"/>
      <c r="FS161" s="24"/>
      <c r="FT161" s="24"/>
      <c r="FU161" s="77"/>
      <c r="FV161" s="77"/>
      <c r="FW161" s="77"/>
      <c r="FX161" s="77"/>
      <c r="FY161" s="77"/>
      <c r="FZ161" s="77"/>
      <c r="GA161" s="77"/>
      <c r="GB161" s="77"/>
      <c r="GC161" s="77"/>
      <c r="GD161" s="77"/>
      <c r="GE161" s="77"/>
      <c r="GF161" s="77"/>
      <c r="GG161" s="77"/>
      <c r="GH161" s="77"/>
      <c r="GI161" s="77"/>
      <c r="GJ161" s="77"/>
      <c r="GK161" s="77"/>
      <c r="GL161" s="77"/>
      <c r="GM161" s="77"/>
      <c r="GN161" s="24"/>
      <c r="GO161" s="24">
        <v>2.0879999999999999E-2</v>
      </c>
      <c r="GP161" s="10">
        <f t="shared" si="384"/>
        <v>2.0879999999999999E-2</v>
      </c>
      <c r="GQ161" s="10">
        <f t="shared" si="385"/>
        <v>0.85607999999999995</v>
      </c>
      <c r="GR161" s="10">
        <f t="shared" si="386"/>
        <v>8.3519999999999997E-2</v>
      </c>
      <c r="GS161" s="10">
        <f t="shared" si="387"/>
        <v>0.29231999999999997</v>
      </c>
      <c r="GT161" s="10">
        <f t="shared" si="388"/>
        <v>1.00224</v>
      </c>
      <c r="GU161" s="10">
        <f t="shared" si="389"/>
        <v>1.06488</v>
      </c>
      <c r="GV161" s="10">
        <f t="shared" si="390"/>
        <v>2.86056</v>
      </c>
      <c r="GW161" s="10">
        <f t="shared" si="391"/>
        <v>1.48248</v>
      </c>
      <c r="GX161" s="10">
        <f t="shared" si="392"/>
        <v>1.06488</v>
      </c>
      <c r="GY161" s="10">
        <f t="shared" si="393"/>
        <v>2.1715200000000001</v>
      </c>
      <c r="GZ161" s="10">
        <f t="shared" si="394"/>
        <v>2.3385599999999998</v>
      </c>
      <c r="HA161" s="10">
        <f t="shared" si="395"/>
        <v>2.5891199999999999</v>
      </c>
      <c r="HB161" s="10">
        <f t="shared" si="396"/>
        <v>0.20879999999999999</v>
      </c>
      <c r="HC161" s="10">
        <f t="shared" si="397"/>
        <v>1.0857600000000001</v>
      </c>
      <c r="HD161" s="10">
        <f t="shared" si="398"/>
        <v>0.89783999999999997</v>
      </c>
      <c r="HE161" s="10">
        <f t="shared" si="399"/>
        <v>1.2110399999999999</v>
      </c>
      <c r="HF161" s="10">
        <f t="shared" si="400"/>
        <v>1.92096</v>
      </c>
      <c r="HG161" s="10">
        <f t="shared" si="401"/>
        <v>1.2319199999999999</v>
      </c>
      <c r="HH161" s="10">
        <f t="shared" si="402"/>
        <v>1.0857600000000001</v>
      </c>
      <c r="HI161" s="19">
        <f t="shared" si="403"/>
        <v>23.46912</v>
      </c>
      <c r="HJ161" s="115"/>
      <c r="HK161" s="115"/>
      <c r="HL161" s="115"/>
      <c r="HM161" s="115"/>
      <c r="HN161" s="115"/>
      <c r="HO161" s="115"/>
      <c r="HP161" s="115"/>
      <c r="HQ161" s="115"/>
      <c r="HR161" s="115"/>
      <c r="HS161" s="115"/>
      <c r="HT161" s="115"/>
      <c r="HU161" s="115"/>
      <c r="HV161" s="115"/>
      <c r="HW161" s="115"/>
      <c r="HX161" s="115"/>
      <c r="HY161" s="115"/>
      <c r="HZ161" s="115"/>
      <c r="IA161" s="115"/>
      <c r="IB161" s="115"/>
      <c r="IC161" s="22">
        <f t="shared" si="406"/>
        <v>2.0879999999999999E-2</v>
      </c>
      <c r="ID161" s="22"/>
      <c r="IE161" s="24">
        <f t="shared" si="404"/>
        <v>9.544245068815505E-8</v>
      </c>
      <c r="IF161" s="24">
        <f t="shared" si="405"/>
        <v>2.0630252802593515E-6</v>
      </c>
    </row>
    <row r="162" spans="1:240" x14ac:dyDescent="0.25">
      <c r="A162" s="163">
        <v>160</v>
      </c>
      <c r="B162" s="49"/>
      <c r="C162" s="49" t="s">
        <v>282</v>
      </c>
      <c r="D162" s="49" t="s">
        <v>186</v>
      </c>
      <c r="E162" s="82">
        <v>356</v>
      </c>
      <c r="F162" s="50" t="s">
        <v>77</v>
      </c>
      <c r="G162" s="17">
        <v>118</v>
      </c>
      <c r="H162" s="12">
        <v>121</v>
      </c>
      <c r="I162" s="12">
        <v>108</v>
      </c>
      <c r="J162" s="12">
        <v>120</v>
      </c>
      <c r="K162" s="12">
        <v>146</v>
      </c>
      <c r="L162" s="12">
        <v>164</v>
      </c>
      <c r="M162" s="12">
        <v>164</v>
      </c>
      <c r="N162" s="12">
        <v>216</v>
      </c>
      <c r="O162" s="12">
        <v>284</v>
      </c>
      <c r="P162" s="11">
        <v>305</v>
      </c>
      <c r="Q162" s="11">
        <v>377</v>
      </c>
      <c r="R162" s="12">
        <v>407</v>
      </c>
      <c r="S162" s="11">
        <v>475</v>
      </c>
      <c r="T162" s="12">
        <v>478</v>
      </c>
      <c r="U162" s="12">
        <v>460</v>
      </c>
      <c r="V162" s="97">
        <v>468</v>
      </c>
      <c r="W162" s="97">
        <v>458</v>
      </c>
      <c r="X162" s="97">
        <v>490</v>
      </c>
      <c r="Y162" s="97">
        <v>547</v>
      </c>
      <c r="Z162" s="98">
        <v>562</v>
      </c>
      <c r="AA162" s="63"/>
      <c r="AB162" s="72">
        <f t="shared" si="325"/>
        <v>3</v>
      </c>
      <c r="AC162" s="11">
        <f t="shared" si="326"/>
        <v>-13</v>
      </c>
      <c r="AD162" s="11">
        <f t="shared" si="327"/>
        <v>12</v>
      </c>
      <c r="AE162" s="11">
        <f t="shared" si="328"/>
        <v>26</v>
      </c>
      <c r="AF162" s="11">
        <f t="shared" si="329"/>
        <v>18</v>
      </c>
      <c r="AG162" s="11">
        <f t="shared" si="330"/>
        <v>0</v>
      </c>
      <c r="AH162" s="11">
        <f t="shared" si="331"/>
        <v>52</v>
      </c>
      <c r="AI162" s="11">
        <f t="shared" si="332"/>
        <v>68</v>
      </c>
      <c r="AJ162" s="11">
        <f t="shared" si="333"/>
        <v>21</v>
      </c>
      <c r="AK162" s="11">
        <f t="shared" si="334"/>
        <v>72</v>
      </c>
      <c r="AL162" s="11">
        <f t="shared" si="335"/>
        <v>30</v>
      </c>
      <c r="AM162" s="11">
        <f t="shared" si="336"/>
        <v>68</v>
      </c>
      <c r="AN162" s="11">
        <f t="shared" si="337"/>
        <v>3</v>
      </c>
      <c r="AO162" s="11">
        <f t="shared" si="338"/>
        <v>-18</v>
      </c>
      <c r="AP162" s="11">
        <f t="shared" si="339"/>
        <v>8</v>
      </c>
      <c r="AQ162" s="11">
        <f t="shared" si="340"/>
        <v>-10</v>
      </c>
      <c r="AR162" s="11">
        <f t="shared" si="341"/>
        <v>32</v>
      </c>
      <c r="AS162" s="11">
        <f t="shared" si="342"/>
        <v>57</v>
      </c>
      <c r="AT162" s="11">
        <f t="shared" si="343"/>
        <v>15</v>
      </c>
      <c r="AU162" s="78">
        <f t="shared" si="344"/>
        <v>444</v>
      </c>
      <c r="AV162" s="65"/>
      <c r="AW162" s="17">
        <v>7</v>
      </c>
      <c r="AX162" s="12">
        <v>23</v>
      </c>
      <c r="AY162" s="12">
        <v>12</v>
      </c>
      <c r="AZ162" s="12">
        <v>12</v>
      </c>
      <c r="BA162" s="12">
        <v>14</v>
      </c>
      <c r="BB162" s="12">
        <v>21</v>
      </c>
      <c r="BC162" s="12">
        <v>21</v>
      </c>
      <c r="BD162" s="12">
        <v>20</v>
      </c>
      <c r="BE162" s="12">
        <v>44</v>
      </c>
      <c r="BF162" s="11">
        <v>28</v>
      </c>
      <c r="BG162" s="11">
        <v>42</v>
      </c>
      <c r="BH162" s="11">
        <v>37</v>
      </c>
      <c r="BI162" s="11">
        <v>54</v>
      </c>
      <c r="BJ162" s="11">
        <v>53</v>
      </c>
      <c r="BK162" s="11">
        <v>28</v>
      </c>
      <c r="BL162" s="11">
        <v>37</v>
      </c>
      <c r="BM162" s="11">
        <v>47</v>
      </c>
      <c r="BN162" s="11">
        <v>46</v>
      </c>
      <c r="BO162" s="8">
        <v>46.5</v>
      </c>
      <c r="BP162" s="27">
        <f t="shared" si="345"/>
        <v>592.5</v>
      </c>
      <c r="BQ162" s="27"/>
      <c r="BR162" s="5">
        <f t="shared" si="346"/>
        <v>10</v>
      </c>
      <c r="BS162" s="5">
        <f t="shared" si="347"/>
        <v>10</v>
      </c>
      <c r="BT162" s="5">
        <f t="shared" si="348"/>
        <v>24</v>
      </c>
      <c r="BU162" s="5">
        <f t="shared" si="349"/>
        <v>38</v>
      </c>
      <c r="BV162" s="5">
        <f t="shared" si="350"/>
        <v>32</v>
      </c>
      <c r="BW162" s="5">
        <f t="shared" si="351"/>
        <v>21</v>
      </c>
      <c r="BX162" s="5">
        <f t="shared" si="352"/>
        <v>73</v>
      </c>
      <c r="BY162" s="5">
        <f t="shared" si="353"/>
        <v>88</v>
      </c>
      <c r="BZ162" s="5">
        <f t="shared" si="354"/>
        <v>65</v>
      </c>
      <c r="CA162" s="5">
        <f t="shared" si="355"/>
        <v>100</v>
      </c>
      <c r="CB162" s="5">
        <f t="shared" si="356"/>
        <v>72</v>
      </c>
      <c r="CC162" s="5">
        <f t="shared" si="357"/>
        <v>105</v>
      </c>
      <c r="CD162" s="5">
        <f t="shared" si="358"/>
        <v>57</v>
      </c>
      <c r="CE162" s="5">
        <f t="shared" si="359"/>
        <v>35</v>
      </c>
      <c r="CF162" s="5">
        <f t="shared" si="360"/>
        <v>36</v>
      </c>
      <c r="CG162" s="5">
        <f t="shared" si="361"/>
        <v>27</v>
      </c>
      <c r="CH162" s="5">
        <f t="shared" si="362"/>
        <v>79</v>
      </c>
      <c r="CI162" s="5">
        <f t="shared" si="363"/>
        <v>103</v>
      </c>
      <c r="CJ162" s="5">
        <f t="shared" si="364"/>
        <v>61.5</v>
      </c>
      <c r="CK162" s="19">
        <f t="shared" si="365"/>
        <v>1036.5</v>
      </c>
      <c r="CL162" s="19"/>
      <c r="CM162" s="5"/>
      <c r="CN162" s="5">
        <f t="shared" si="366"/>
        <v>0</v>
      </c>
      <c r="CO162" s="5">
        <f t="shared" si="367"/>
        <v>14</v>
      </c>
      <c r="CP162" s="5">
        <f t="shared" si="368"/>
        <v>14</v>
      </c>
      <c r="CQ162" s="5">
        <f t="shared" si="369"/>
        <v>-6</v>
      </c>
      <c r="CR162" s="5">
        <f t="shared" si="370"/>
        <v>-11</v>
      </c>
      <c r="CS162" s="5">
        <f t="shared" si="371"/>
        <v>52</v>
      </c>
      <c r="CT162" s="5">
        <f t="shared" si="372"/>
        <v>15</v>
      </c>
      <c r="CU162" s="5">
        <f t="shared" si="373"/>
        <v>-23</v>
      </c>
      <c r="CV162" s="5">
        <f t="shared" si="374"/>
        <v>35</v>
      </c>
      <c r="CW162" s="5">
        <f t="shared" si="375"/>
        <v>-28</v>
      </c>
      <c r="CX162" s="5">
        <f t="shared" si="376"/>
        <v>33</v>
      </c>
      <c r="CY162" s="5">
        <f t="shared" si="377"/>
        <v>-48</v>
      </c>
      <c r="CZ162" s="5">
        <f t="shared" si="378"/>
        <v>-22</v>
      </c>
      <c r="DA162" s="5">
        <f t="shared" si="379"/>
        <v>1</v>
      </c>
      <c r="DB162" s="5">
        <f t="shared" si="380"/>
        <v>-9</v>
      </c>
      <c r="DC162" s="5">
        <f t="shared" si="381"/>
        <v>52</v>
      </c>
      <c r="DD162" s="5">
        <f t="shared" si="382"/>
        <v>24</v>
      </c>
      <c r="DE162" s="5">
        <f t="shared" si="383"/>
        <v>-41.5</v>
      </c>
      <c r="DF162" s="19"/>
      <c r="DG162" s="19"/>
      <c r="DH162" s="19"/>
      <c r="DI162" s="77"/>
      <c r="DJ162" s="121">
        <v>0</v>
      </c>
      <c r="DK162" s="121">
        <v>1.4</v>
      </c>
      <c r="DL162" s="121">
        <v>0.58333333333333337</v>
      </c>
      <c r="DM162" s="121">
        <v>-0.15789473684210525</v>
      </c>
      <c r="DN162" s="121">
        <v>-0.34375</v>
      </c>
      <c r="DO162" s="121">
        <v>2.4761904761904763</v>
      </c>
      <c r="DP162" s="121">
        <v>0.20547945205479451</v>
      </c>
      <c r="DQ162" s="121">
        <v>-0.26136363636363635</v>
      </c>
      <c r="DR162" s="121">
        <v>0.53846153846153844</v>
      </c>
      <c r="DS162" s="121">
        <v>-0.28000000000000003</v>
      </c>
      <c r="DT162" s="121">
        <v>0.45833333333333331</v>
      </c>
      <c r="DU162" s="121">
        <v>-0.45714285714285713</v>
      </c>
      <c r="DV162" s="121">
        <v>-0.38596491228070173</v>
      </c>
      <c r="DW162" s="121">
        <v>2.8571428571428571E-2</v>
      </c>
      <c r="DX162" s="121">
        <v>-0.25</v>
      </c>
      <c r="DY162" s="121">
        <v>1.9259259259259258</v>
      </c>
      <c r="DZ162" s="121">
        <v>0.30379746835443039</v>
      </c>
      <c r="EA162" s="121"/>
      <c r="EB162" s="24"/>
      <c r="EC162" s="65"/>
      <c r="ED162" s="77"/>
      <c r="EE162" s="77"/>
      <c r="EF162" s="77"/>
      <c r="EG162" s="77"/>
      <c r="EH162" s="77"/>
      <c r="EI162" s="77"/>
      <c r="EJ162" s="77"/>
      <c r="EK162" s="77"/>
      <c r="EL162" s="77"/>
      <c r="EM162" s="77"/>
      <c r="EN162" s="77"/>
      <c r="EO162" s="77"/>
      <c r="EP162" s="77"/>
      <c r="EQ162" s="77"/>
      <c r="ER162" s="77"/>
      <c r="ES162" s="77"/>
      <c r="ET162" s="77"/>
      <c r="EU162" s="77"/>
      <c r="EV162" s="77"/>
      <c r="EW162" s="24"/>
      <c r="EX162" s="27"/>
      <c r="EY162" s="77"/>
      <c r="EZ162" s="77"/>
      <c r="FA162" s="77"/>
      <c r="FB162" s="77"/>
      <c r="FC162" s="77"/>
      <c r="FD162" s="77"/>
      <c r="FE162" s="77"/>
      <c r="FF162" s="77"/>
      <c r="FG162" s="77"/>
      <c r="FH162" s="77"/>
      <c r="FI162" s="77"/>
      <c r="FJ162" s="77"/>
      <c r="FK162" s="77"/>
      <c r="FL162" s="77"/>
      <c r="FM162" s="77"/>
      <c r="FN162" s="77"/>
      <c r="FO162" s="77"/>
      <c r="FP162" s="77"/>
      <c r="FQ162" s="77"/>
      <c r="FR162" s="24"/>
      <c r="FS162" s="24"/>
      <c r="FT162" s="24"/>
      <c r="FU162" s="77"/>
      <c r="FV162" s="77"/>
      <c r="FW162" s="77"/>
      <c r="FX162" s="77"/>
      <c r="FY162" s="77"/>
      <c r="FZ162" s="77"/>
      <c r="GA162" s="77"/>
      <c r="GB162" s="77"/>
      <c r="GC162" s="77"/>
      <c r="GD162" s="77"/>
      <c r="GE162" s="77"/>
      <c r="GF162" s="77"/>
      <c r="GG162" s="77"/>
      <c r="GH162" s="77"/>
      <c r="GI162" s="77"/>
      <c r="GJ162" s="77"/>
      <c r="GK162" s="77"/>
      <c r="GL162" s="77"/>
      <c r="GM162" s="77"/>
      <c r="GN162" s="24"/>
      <c r="GO162" s="24">
        <v>0.62118000000000007</v>
      </c>
      <c r="GP162" s="10">
        <f t="shared" si="384"/>
        <v>6.2118000000000002</v>
      </c>
      <c r="GQ162" s="10">
        <f t="shared" si="385"/>
        <v>6.2118000000000002</v>
      </c>
      <c r="GR162" s="10">
        <f t="shared" si="386"/>
        <v>14.908320000000002</v>
      </c>
      <c r="GS162" s="10">
        <f t="shared" si="387"/>
        <v>23.604840000000003</v>
      </c>
      <c r="GT162" s="10">
        <f t="shared" si="388"/>
        <v>19.877760000000002</v>
      </c>
      <c r="GU162" s="10">
        <f t="shared" si="389"/>
        <v>13.044780000000001</v>
      </c>
      <c r="GV162" s="10">
        <f t="shared" si="390"/>
        <v>45.346140000000005</v>
      </c>
      <c r="GW162" s="10">
        <f t="shared" si="391"/>
        <v>54.663840000000008</v>
      </c>
      <c r="GX162" s="10">
        <f t="shared" si="392"/>
        <v>40.376700000000007</v>
      </c>
      <c r="GY162" s="10">
        <f t="shared" si="393"/>
        <v>62.118000000000009</v>
      </c>
      <c r="GZ162" s="10">
        <f t="shared" si="394"/>
        <v>44.724960000000003</v>
      </c>
      <c r="HA162" s="10">
        <f t="shared" si="395"/>
        <v>65.2239</v>
      </c>
      <c r="HB162" s="10">
        <f t="shared" si="396"/>
        <v>35.407260000000001</v>
      </c>
      <c r="HC162" s="10">
        <f t="shared" si="397"/>
        <v>21.741300000000003</v>
      </c>
      <c r="HD162" s="10">
        <f t="shared" si="398"/>
        <v>22.362480000000001</v>
      </c>
      <c r="HE162" s="10">
        <f t="shared" si="399"/>
        <v>16.77186</v>
      </c>
      <c r="HF162" s="10">
        <f t="shared" si="400"/>
        <v>49.073220000000006</v>
      </c>
      <c r="HG162" s="10">
        <f t="shared" si="401"/>
        <v>63.98154000000001</v>
      </c>
      <c r="HH162" s="10">
        <f t="shared" si="402"/>
        <v>38.202570000000001</v>
      </c>
      <c r="HI162" s="19">
        <f t="shared" si="403"/>
        <v>643.85307000000012</v>
      </c>
      <c r="HJ162" s="115"/>
      <c r="HK162" s="115"/>
      <c r="HL162" s="115"/>
      <c r="HM162" s="115"/>
      <c r="HN162" s="115"/>
      <c r="HO162" s="115"/>
      <c r="HP162" s="115"/>
      <c r="HQ162" s="115"/>
      <c r="HR162" s="115"/>
      <c r="HS162" s="115"/>
      <c r="HT162" s="115"/>
      <c r="HU162" s="115"/>
      <c r="HV162" s="115"/>
      <c r="HW162" s="115"/>
      <c r="HX162" s="115"/>
      <c r="HY162" s="115"/>
      <c r="HZ162" s="115"/>
      <c r="IA162" s="115"/>
      <c r="IB162" s="115"/>
      <c r="IC162" s="22">
        <f t="shared" si="406"/>
        <v>0.62118000000000007</v>
      </c>
      <c r="ID162" s="22"/>
      <c r="IE162" s="24">
        <f t="shared" si="404"/>
        <v>3.3581518046214553E-6</v>
      </c>
      <c r="IF162" s="24">
        <f t="shared" si="405"/>
        <v>5.6597143829107953E-5</v>
      </c>
    </row>
    <row r="163" spans="1:240" x14ac:dyDescent="0.25">
      <c r="A163" s="163">
        <v>161</v>
      </c>
      <c r="B163" s="49"/>
      <c r="C163" s="49" t="s">
        <v>282</v>
      </c>
      <c r="D163" s="49" t="s">
        <v>186</v>
      </c>
      <c r="E163" s="82">
        <v>329</v>
      </c>
      <c r="F163" s="50" t="s">
        <v>195</v>
      </c>
      <c r="G163" s="17">
        <v>237</v>
      </c>
      <c r="H163" s="12">
        <v>299</v>
      </c>
      <c r="I163" s="12">
        <v>294</v>
      </c>
      <c r="J163" s="12">
        <v>476</v>
      </c>
      <c r="K163" s="12">
        <v>589</v>
      </c>
      <c r="L163" s="12">
        <v>702</v>
      </c>
      <c r="M163" s="12">
        <v>728</v>
      </c>
      <c r="N163" s="12">
        <v>710</v>
      </c>
      <c r="O163" s="12">
        <v>705</v>
      </c>
      <c r="P163" s="11">
        <v>712</v>
      </c>
      <c r="Q163" s="11">
        <v>755</v>
      </c>
      <c r="R163" s="12">
        <v>784</v>
      </c>
      <c r="S163" s="11">
        <v>929</v>
      </c>
      <c r="T163" s="11">
        <v>1129</v>
      </c>
      <c r="U163" s="11">
        <v>1286</v>
      </c>
      <c r="V163" s="98">
        <v>1464</v>
      </c>
      <c r="W163" s="98">
        <v>1660</v>
      </c>
      <c r="X163" s="98">
        <v>2293</v>
      </c>
      <c r="Y163" s="98">
        <v>3440</v>
      </c>
      <c r="Z163" s="98">
        <v>4462</v>
      </c>
      <c r="AA163" s="65"/>
      <c r="AB163" s="70">
        <f t="shared" ref="AB163:AB197" si="407">H163-G163</f>
        <v>62</v>
      </c>
      <c r="AC163" s="12">
        <f t="shared" ref="AC163:AC197" si="408">I163-H163</f>
        <v>-5</v>
      </c>
      <c r="AD163" s="12">
        <f t="shared" ref="AD163:AD197" si="409">J163-I163</f>
        <v>182</v>
      </c>
      <c r="AE163" s="12">
        <f t="shared" ref="AE163:AE197" si="410">K163-J163</f>
        <v>113</v>
      </c>
      <c r="AF163" s="12">
        <f t="shared" ref="AF163:AF197" si="411">L163-K163</f>
        <v>113</v>
      </c>
      <c r="AG163" s="12">
        <f t="shared" ref="AG163:AG197" si="412">M163-L163</f>
        <v>26</v>
      </c>
      <c r="AH163" s="12">
        <f t="shared" ref="AH163:AH197" si="413">N163-M163</f>
        <v>-18</v>
      </c>
      <c r="AI163" s="12">
        <f t="shared" ref="AI163:AI197" si="414">O163-N163</f>
        <v>-5</v>
      </c>
      <c r="AJ163" s="12">
        <f t="shared" ref="AJ163:AJ197" si="415">P163-O163</f>
        <v>7</v>
      </c>
      <c r="AK163" s="12">
        <f t="shared" ref="AK163:AK197" si="416">Q163-P163</f>
        <v>43</v>
      </c>
      <c r="AL163" s="12">
        <f t="shared" ref="AL163:AL197" si="417">R163-Q163</f>
        <v>29</v>
      </c>
      <c r="AM163" s="12">
        <f t="shared" ref="AM163:AM197" si="418">S163-R163</f>
        <v>145</v>
      </c>
      <c r="AN163" s="12">
        <f t="shared" ref="AN163:AN197" si="419">T163-S163</f>
        <v>200</v>
      </c>
      <c r="AO163" s="12">
        <f t="shared" ref="AO163:AO197" si="420">U163-T163</f>
        <v>157</v>
      </c>
      <c r="AP163" s="12">
        <f t="shared" ref="AP163:AP197" si="421">V163-U163</f>
        <v>178</v>
      </c>
      <c r="AQ163" s="12">
        <f t="shared" ref="AQ163:AQ197" si="422">W163-V163</f>
        <v>196</v>
      </c>
      <c r="AR163" s="12">
        <f t="shared" ref="AR163:AR197" si="423">X163-W163</f>
        <v>633</v>
      </c>
      <c r="AS163" s="12">
        <f t="shared" ref="AS163:AS197" si="424">Y163-X163</f>
        <v>1147</v>
      </c>
      <c r="AT163" s="12">
        <f t="shared" ref="AT163:AT197" si="425">Z163-Y163</f>
        <v>1022</v>
      </c>
      <c r="AU163" s="79">
        <f t="shared" ref="AU163:AU194" si="426">SUM(AB163:AT163)</f>
        <v>4225</v>
      </c>
      <c r="AV163" s="63"/>
      <c r="AW163" s="17">
        <v>18</v>
      </c>
      <c r="AX163" s="12">
        <v>68</v>
      </c>
      <c r="AY163" s="12">
        <v>115</v>
      </c>
      <c r="AZ163" s="12">
        <v>85</v>
      </c>
      <c r="BA163" s="12">
        <v>45</v>
      </c>
      <c r="BB163" s="12">
        <v>123</v>
      </c>
      <c r="BC163" s="12">
        <v>150</v>
      </c>
      <c r="BD163" s="12">
        <v>169</v>
      </c>
      <c r="BE163" s="12">
        <v>136</v>
      </c>
      <c r="BF163" s="11">
        <v>120</v>
      </c>
      <c r="BG163" s="11">
        <v>115</v>
      </c>
      <c r="BH163" s="11">
        <v>71</v>
      </c>
      <c r="BI163" s="11">
        <v>52</v>
      </c>
      <c r="BJ163" s="11">
        <v>101</v>
      </c>
      <c r="BK163" s="11">
        <v>115</v>
      </c>
      <c r="BL163" s="11">
        <v>69</v>
      </c>
      <c r="BM163" s="11">
        <v>131</v>
      </c>
      <c r="BN163" s="11">
        <v>101</v>
      </c>
      <c r="BO163" s="8">
        <v>116</v>
      </c>
      <c r="BP163" s="19">
        <f t="shared" ref="BP163:BP194" si="427">SUM(AW163:BO163)</f>
        <v>1900</v>
      </c>
      <c r="BQ163" s="134"/>
      <c r="BR163" s="5">
        <f t="shared" ref="BR163:BR197" si="428">AB163+AW163</f>
        <v>80</v>
      </c>
      <c r="BS163" s="5">
        <f t="shared" ref="BS163:BS197" si="429">AC163+AX163</f>
        <v>63</v>
      </c>
      <c r="BT163" s="5">
        <f t="shared" ref="BT163:BT197" si="430">AD163+AY163</f>
        <v>297</v>
      </c>
      <c r="BU163" s="5">
        <f t="shared" ref="BU163:BU197" si="431">AE163+AZ163</f>
        <v>198</v>
      </c>
      <c r="BV163" s="5">
        <f t="shared" ref="BV163:BV197" si="432">AF163+BA163</f>
        <v>158</v>
      </c>
      <c r="BW163" s="5">
        <f t="shared" ref="BW163:BW197" si="433">AG163+BB163</f>
        <v>149</v>
      </c>
      <c r="BX163" s="5">
        <f t="shared" ref="BX163:BX197" si="434">AH163+BC163</f>
        <v>132</v>
      </c>
      <c r="BY163" s="5">
        <f t="shared" ref="BY163:BY197" si="435">AI163+BD163</f>
        <v>164</v>
      </c>
      <c r="BZ163" s="5">
        <f t="shared" ref="BZ163:BZ197" si="436">AJ163+BE163</f>
        <v>143</v>
      </c>
      <c r="CA163" s="5">
        <f t="shared" ref="CA163:CA197" si="437">AK163+BF163</f>
        <v>163</v>
      </c>
      <c r="CB163" s="5">
        <f t="shared" ref="CB163:CB197" si="438">AL163+BG163</f>
        <v>144</v>
      </c>
      <c r="CC163" s="5">
        <f t="shared" ref="CC163:CC197" si="439">AM163+BH163</f>
        <v>216</v>
      </c>
      <c r="CD163" s="5">
        <f t="shared" ref="CD163:CD197" si="440">AN163+BI163</f>
        <v>252</v>
      </c>
      <c r="CE163" s="5">
        <f t="shared" ref="CE163:CE197" si="441">AO163+BJ163</f>
        <v>258</v>
      </c>
      <c r="CF163" s="5">
        <f t="shared" ref="CF163:CF197" si="442">AP163+BK163</f>
        <v>293</v>
      </c>
      <c r="CG163" s="5">
        <f t="shared" ref="CG163:CG197" si="443">AQ163+BL163</f>
        <v>265</v>
      </c>
      <c r="CH163" s="5">
        <f t="shared" ref="CH163:CH197" si="444">AR163+BM163</f>
        <v>764</v>
      </c>
      <c r="CI163" s="5">
        <f t="shared" ref="CI163:CI197" si="445">AS163+BN163</f>
        <v>1248</v>
      </c>
      <c r="CJ163" s="5">
        <f t="shared" ref="CJ163:CJ197" si="446">AT163+BO163</f>
        <v>1138</v>
      </c>
      <c r="CK163" s="19">
        <f t="shared" ref="CK163:CK194" si="447">SUM(BR163:CJ163)</f>
        <v>6125</v>
      </c>
      <c r="CL163" s="19"/>
      <c r="CM163" s="5"/>
      <c r="CN163" s="5">
        <f t="shared" ref="CN163:CN197" si="448">BS163-BR163</f>
        <v>-17</v>
      </c>
      <c r="CO163" s="5">
        <f t="shared" ref="CO163:CO197" si="449">BT163-BS163</f>
        <v>234</v>
      </c>
      <c r="CP163" s="5">
        <f t="shared" ref="CP163:CP197" si="450">BU163-BT163</f>
        <v>-99</v>
      </c>
      <c r="CQ163" s="5">
        <f t="shared" ref="CQ163:CQ197" si="451">BV163-BU163</f>
        <v>-40</v>
      </c>
      <c r="CR163" s="5">
        <f t="shared" ref="CR163:CR197" si="452">BW163-BV163</f>
        <v>-9</v>
      </c>
      <c r="CS163" s="5">
        <f t="shared" ref="CS163:CS197" si="453">BX163-BW163</f>
        <v>-17</v>
      </c>
      <c r="CT163" s="5">
        <f t="shared" ref="CT163:CT197" si="454">BY163-BX163</f>
        <v>32</v>
      </c>
      <c r="CU163" s="5">
        <f t="shared" ref="CU163:CU197" si="455">BZ163-BY163</f>
        <v>-21</v>
      </c>
      <c r="CV163" s="5">
        <f t="shared" ref="CV163:CV197" si="456">CA163-BZ163</f>
        <v>20</v>
      </c>
      <c r="CW163" s="5">
        <f t="shared" ref="CW163:CW197" si="457">CB163-CA163</f>
        <v>-19</v>
      </c>
      <c r="CX163" s="5">
        <f t="shared" ref="CX163:CX197" si="458">CC163-CB163</f>
        <v>72</v>
      </c>
      <c r="CY163" s="5">
        <f t="shared" ref="CY163:CY197" si="459">CD163-CC163</f>
        <v>36</v>
      </c>
      <c r="CZ163" s="5">
        <f t="shared" ref="CZ163:CZ197" si="460">CE163-CD163</f>
        <v>6</v>
      </c>
      <c r="DA163" s="5">
        <f t="shared" ref="DA163:DA197" si="461">CF163-CE163</f>
        <v>35</v>
      </c>
      <c r="DB163" s="5">
        <f t="shared" ref="DB163:DB197" si="462">CG163-CF163</f>
        <v>-28</v>
      </c>
      <c r="DC163" s="5">
        <f t="shared" ref="DC163:DC197" si="463">CH163-CG163</f>
        <v>499</v>
      </c>
      <c r="DD163" s="5">
        <f t="shared" ref="DD163:DD197" si="464">CI163-CH163</f>
        <v>484</v>
      </c>
      <c r="DE163" s="5">
        <f t="shared" ref="DE163:DE197" si="465">CJ163-CI163</f>
        <v>-110</v>
      </c>
      <c r="DF163" s="19"/>
      <c r="DG163" s="19"/>
      <c r="DH163" s="19"/>
      <c r="DI163" s="77"/>
      <c r="DJ163" s="121">
        <v>-0.21249999999999999</v>
      </c>
      <c r="DK163" s="121">
        <v>3.7142857142857144</v>
      </c>
      <c r="DL163" s="121">
        <v>-0.33333333333333331</v>
      </c>
      <c r="DM163" s="121">
        <v>-0.20202020202020202</v>
      </c>
      <c r="DN163" s="121">
        <v>-5.6962025316455694E-2</v>
      </c>
      <c r="DO163" s="121">
        <v>-0.11409395973154363</v>
      </c>
      <c r="DP163" s="121">
        <v>0.24242424242424243</v>
      </c>
      <c r="DQ163" s="121">
        <v>-0.12804878048780488</v>
      </c>
      <c r="DR163" s="121">
        <v>0.13986013986013987</v>
      </c>
      <c r="DS163" s="121">
        <v>-0.1165644171779141</v>
      </c>
      <c r="DT163" s="121">
        <v>0.5</v>
      </c>
      <c r="DU163" s="121">
        <v>0.16666666666666666</v>
      </c>
      <c r="DV163" s="121">
        <v>2.3809523809523808E-2</v>
      </c>
      <c r="DW163" s="121">
        <v>0.13565891472868216</v>
      </c>
      <c r="DX163" s="121">
        <v>-9.556313993174062E-2</v>
      </c>
      <c r="DY163" s="121">
        <v>1.8830188679245283</v>
      </c>
      <c r="DZ163" s="121">
        <v>0.63350785340314131</v>
      </c>
      <c r="EA163" s="121"/>
      <c r="EB163" s="24"/>
      <c r="EC163" s="65"/>
      <c r="ED163" s="77"/>
      <c r="EE163" s="77"/>
      <c r="EF163" s="77"/>
      <c r="EG163" s="77"/>
      <c r="EH163" s="77"/>
      <c r="EI163" s="77"/>
      <c r="EJ163" s="77"/>
      <c r="EK163" s="77"/>
      <c r="EL163" s="77"/>
      <c r="EM163" s="77"/>
      <c r="EN163" s="77"/>
      <c r="EO163" s="77"/>
      <c r="EP163" s="77"/>
      <c r="EQ163" s="77"/>
      <c r="ER163" s="77"/>
      <c r="ES163" s="77"/>
      <c r="ET163" s="77"/>
      <c r="EU163" s="77"/>
      <c r="EV163" s="77"/>
      <c r="EW163" s="24"/>
      <c r="EX163" s="27"/>
      <c r="EY163" s="77"/>
      <c r="EZ163" s="77"/>
      <c r="FA163" s="77"/>
      <c r="FB163" s="77"/>
      <c r="FC163" s="77"/>
      <c r="FD163" s="77"/>
      <c r="FE163" s="77"/>
      <c r="FF163" s="77"/>
      <c r="FG163" s="77"/>
      <c r="FH163" s="77"/>
      <c r="FI163" s="77"/>
      <c r="FJ163" s="77"/>
      <c r="FK163" s="77"/>
      <c r="FL163" s="77"/>
      <c r="FM163" s="77"/>
      <c r="FN163" s="77"/>
      <c r="FO163" s="77"/>
      <c r="FP163" s="77"/>
      <c r="FQ163" s="77"/>
      <c r="FR163" s="24"/>
      <c r="FS163" s="24"/>
      <c r="FT163" s="24"/>
      <c r="FU163" s="77"/>
      <c r="FV163" s="77"/>
      <c r="FW163" s="77"/>
      <c r="FX163" s="77"/>
      <c r="FY163" s="77"/>
      <c r="FZ163" s="77"/>
      <c r="GA163" s="77"/>
      <c r="GB163" s="77"/>
      <c r="GC163" s="77"/>
      <c r="GD163" s="77"/>
      <c r="GE163" s="77"/>
      <c r="GF163" s="77"/>
      <c r="GG163" s="77"/>
      <c r="GH163" s="77"/>
      <c r="GI163" s="77"/>
      <c r="GJ163" s="77"/>
      <c r="GK163" s="77"/>
      <c r="GL163" s="77"/>
      <c r="GM163" s="77"/>
      <c r="GN163" s="24"/>
      <c r="GO163" s="24">
        <v>0.85782000000000003</v>
      </c>
      <c r="GP163" s="10">
        <f t="shared" ref="GP163:GP197" si="466">BR163*$GO163</f>
        <v>68.625600000000006</v>
      </c>
      <c r="GQ163" s="10">
        <f t="shared" ref="GQ163:GQ197" si="467">BS163*$GO163</f>
        <v>54.042660000000005</v>
      </c>
      <c r="GR163" s="10">
        <f t="shared" ref="GR163:GR197" si="468">BT163*$GO163</f>
        <v>254.77254000000002</v>
      </c>
      <c r="GS163" s="10">
        <f t="shared" ref="GS163:GS197" si="469">BU163*$GO163</f>
        <v>169.84836000000001</v>
      </c>
      <c r="GT163" s="10">
        <f t="shared" ref="GT163:GT197" si="470">BV163*$GO163</f>
        <v>135.53556</v>
      </c>
      <c r="GU163" s="10">
        <f t="shared" ref="GU163:GU197" si="471">BW163*$GO163</f>
        <v>127.81518</v>
      </c>
      <c r="GV163" s="10">
        <f t="shared" ref="GV163:GV197" si="472">BX163*$GO163</f>
        <v>113.23224</v>
      </c>
      <c r="GW163" s="10">
        <f t="shared" ref="GW163:GW197" si="473">BY163*$GO163</f>
        <v>140.68248</v>
      </c>
      <c r="GX163" s="10">
        <f t="shared" ref="GX163:GX197" si="474">BZ163*$GO163</f>
        <v>122.66826</v>
      </c>
      <c r="GY163" s="10">
        <f t="shared" ref="GY163:GY197" si="475">CA163*$GO163</f>
        <v>139.82465999999999</v>
      </c>
      <c r="GZ163" s="10">
        <f t="shared" ref="GZ163:GZ197" si="476">CB163*$GO163</f>
        <v>123.52608000000001</v>
      </c>
      <c r="HA163" s="10">
        <f t="shared" ref="HA163:HA197" si="477">CC163*$GO163</f>
        <v>185.28912</v>
      </c>
      <c r="HB163" s="10">
        <f t="shared" ref="HB163:HB197" si="478">CD163*$GO163</f>
        <v>216.17064000000002</v>
      </c>
      <c r="HC163" s="10">
        <f t="shared" ref="HC163:HC197" si="479">CE163*$GO163</f>
        <v>221.31756000000001</v>
      </c>
      <c r="HD163" s="10">
        <f t="shared" ref="HD163:HD197" si="480">CF163*$GO163</f>
        <v>251.34126000000001</v>
      </c>
      <c r="HE163" s="10">
        <f t="shared" ref="HE163:HE197" si="481">CG163*$GO163</f>
        <v>227.32230000000001</v>
      </c>
      <c r="HF163" s="10">
        <f t="shared" ref="HF163:HF197" si="482">CH163*$GO163</f>
        <v>655.37448000000006</v>
      </c>
      <c r="HG163" s="10">
        <f t="shared" ref="HG163:HG197" si="483">CI163*$GO163</f>
        <v>1070.55936</v>
      </c>
      <c r="HH163" s="10">
        <f t="shared" ref="HH163:HH197" si="484">CJ163*$GO163</f>
        <v>976.19916000000001</v>
      </c>
      <c r="HI163" s="19">
        <f t="shared" ref="HI163:HI197" si="485">CK163*$GO163</f>
        <v>5254.1475</v>
      </c>
      <c r="HJ163" s="115"/>
      <c r="HK163" s="115"/>
      <c r="HL163" s="115"/>
      <c r="HM163" s="115"/>
      <c r="HN163" s="115"/>
      <c r="HO163" s="115"/>
      <c r="HP163" s="115"/>
      <c r="HQ163" s="115"/>
      <c r="HR163" s="115"/>
      <c r="HS163" s="115"/>
      <c r="HT163" s="115"/>
      <c r="HU163" s="115"/>
      <c r="HV163" s="115"/>
      <c r="HW163" s="115"/>
      <c r="HX163" s="115"/>
      <c r="HY163" s="115"/>
      <c r="HZ163" s="115"/>
      <c r="IA163" s="115"/>
      <c r="IB163" s="115"/>
      <c r="IC163" s="22">
        <f t="shared" si="406"/>
        <v>0.85782000000000003</v>
      </c>
      <c r="ID163" s="22"/>
      <c r="IE163" s="24">
        <f t="shared" si="404"/>
        <v>8.5811634422080742E-5</v>
      </c>
      <c r="IF163" s="24">
        <f t="shared" si="405"/>
        <v>4.6185963166541698E-4</v>
      </c>
    </row>
    <row r="164" spans="1:240" x14ac:dyDescent="0.25">
      <c r="A164" s="163">
        <v>162</v>
      </c>
      <c r="B164" s="43"/>
      <c r="C164" s="43" t="s">
        <v>283</v>
      </c>
      <c r="D164" s="43" t="s">
        <v>184</v>
      </c>
      <c r="E164" s="82">
        <v>109</v>
      </c>
      <c r="F164" s="52" t="s">
        <v>6</v>
      </c>
      <c r="G164" s="17">
        <v>46642</v>
      </c>
      <c r="H164" s="12">
        <v>45924</v>
      </c>
      <c r="I164" s="12">
        <v>45362</v>
      </c>
      <c r="J164" s="12">
        <v>44962</v>
      </c>
      <c r="K164" s="12">
        <v>44465</v>
      </c>
      <c r="L164" s="12">
        <v>43805</v>
      </c>
      <c r="M164" s="12">
        <v>43203</v>
      </c>
      <c r="N164" s="12">
        <v>42910</v>
      </c>
      <c r="O164" s="12">
        <v>42768</v>
      </c>
      <c r="P164" s="11">
        <v>42712</v>
      </c>
      <c r="Q164" s="11">
        <v>43629</v>
      </c>
      <c r="R164" s="12">
        <v>45233</v>
      </c>
      <c r="S164" s="11">
        <v>47996</v>
      </c>
      <c r="T164" s="11">
        <v>50945</v>
      </c>
      <c r="U164" s="11">
        <v>54406</v>
      </c>
      <c r="V164" s="98">
        <v>57417</v>
      </c>
      <c r="W164" s="98">
        <v>60386</v>
      </c>
      <c r="X164" s="98">
        <v>62072</v>
      </c>
      <c r="Y164" s="98">
        <v>63043</v>
      </c>
      <c r="Z164" s="98">
        <v>64049</v>
      </c>
      <c r="AA164" s="134"/>
      <c r="AB164" s="70">
        <f t="shared" si="407"/>
        <v>-718</v>
      </c>
      <c r="AC164" s="12">
        <f t="shared" si="408"/>
        <v>-562</v>
      </c>
      <c r="AD164" s="12">
        <f t="shared" si="409"/>
        <v>-400</v>
      </c>
      <c r="AE164" s="12">
        <f t="shared" si="410"/>
        <v>-497</v>
      </c>
      <c r="AF164" s="12">
        <f t="shared" si="411"/>
        <v>-660</v>
      </c>
      <c r="AG164" s="12">
        <f t="shared" si="412"/>
        <v>-602</v>
      </c>
      <c r="AH164" s="12">
        <f t="shared" si="413"/>
        <v>-293</v>
      </c>
      <c r="AI164" s="12">
        <f t="shared" si="414"/>
        <v>-142</v>
      </c>
      <c r="AJ164" s="12">
        <f t="shared" si="415"/>
        <v>-56</v>
      </c>
      <c r="AK164" s="12">
        <f t="shared" si="416"/>
        <v>917</v>
      </c>
      <c r="AL164" s="12">
        <f t="shared" si="417"/>
        <v>1604</v>
      </c>
      <c r="AM164" s="12">
        <f t="shared" si="418"/>
        <v>2763</v>
      </c>
      <c r="AN164" s="12">
        <f t="shared" si="419"/>
        <v>2949</v>
      </c>
      <c r="AO164" s="12">
        <f t="shared" si="420"/>
        <v>3461</v>
      </c>
      <c r="AP164" s="12">
        <f t="shared" si="421"/>
        <v>3011</v>
      </c>
      <c r="AQ164" s="12">
        <f t="shared" si="422"/>
        <v>2969</v>
      </c>
      <c r="AR164" s="12">
        <f t="shared" si="423"/>
        <v>1686</v>
      </c>
      <c r="AS164" s="12">
        <f t="shared" si="424"/>
        <v>971</v>
      </c>
      <c r="AT164" s="12">
        <f t="shared" si="425"/>
        <v>1006</v>
      </c>
      <c r="AU164" s="79">
        <f t="shared" si="426"/>
        <v>17407</v>
      </c>
      <c r="AV164" s="63"/>
      <c r="AW164" s="17">
        <v>137</v>
      </c>
      <c r="AX164" s="12">
        <v>281</v>
      </c>
      <c r="AY164" s="12">
        <v>321</v>
      </c>
      <c r="AZ164" s="12">
        <v>229</v>
      </c>
      <c r="BA164" s="12">
        <v>299</v>
      </c>
      <c r="BB164" s="12">
        <v>269</v>
      </c>
      <c r="BC164" s="12">
        <v>276</v>
      </c>
      <c r="BD164" s="12">
        <v>242</v>
      </c>
      <c r="BE164" s="12">
        <v>262</v>
      </c>
      <c r="BF164" s="11">
        <v>282</v>
      </c>
      <c r="BG164" s="11">
        <v>185</v>
      </c>
      <c r="BH164" s="11">
        <v>232</v>
      </c>
      <c r="BI164" s="11">
        <v>245</v>
      </c>
      <c r="BJ164" s="11">
        <v>410</v>
      </c>
      <c r="BK164" s="11">
        <v>379</v>
      </c>
      <c r="BL164" s="11">
        <v>266</v>
      </c>
      <c r="BM164" s="11">
        <v>443</v>
      </c>
      <c r="BN164" s="11">
        <v>513</v>
      </c>
      <c r="BO164" s="11">
        <v>717</v>
      </c>
      <c r="BP164" s="19">
        <f t="shared" si="427"/>
        <v>5988</v>
      </c>
      <c r="BQ164" s="134"/>
      <c r="BR164" s="5">
        <f t="shared" si="428"/>
        <v>-581</v>
      </c>
      <c r="BS164" s="5">
        <f t="shared" si="429"/>
        <v>-281</v>
      </c>
      <c r="BT164" s="5">
        <f t="shared" si="430"/>
        <v>-79</v>
      </c>
      <c r="BU164" s="5">
        <f t="shared" si="431"/>
        <v>-268</v>
      </c>
      <c r="BV164" s="5">
        <f t="shared" si="432"/>
        <v>-361</v>
      </c>
      <c r="BW164" s="5">
        <f t="shared" si="433"/>
        <v>-333</v>
      </c>
      <c r="BX164" s="5">
        <f t="shared" si="434"/>
        <v>-17</v>
      </c>
      <c r="BY164" s="5">
        <f t="shared" si="435"/>
        <v>100</v>
      </c>
      <c r="BZ164" s="5">
        <f t="shared" si="436"/>
        <v>206</v>
      </c>
      <c r="CA164" s="5">
        <f t="shared" si="437"/>
        <v>1199</v>
      </c>
      <c r="CB164" s="5">
        <f t="shared" si="438"/>
        <v>1789</v>
      </c>
      <c r="CC164" s="5">
        <f t="shared" si="439"/>
        <v>2995</v>
      </c>
      <c r="CD164" s="5">
        <f t="shared" si="440"/>
        <v>3194</v>
      </c>
      <c r="CE164" s="5">
        <f t="shared" si="441"/>
        <v>3871</v>
      </c>
      <c r="CF164" s="5">
        <f t="shared" si="442"/>
        <v>3390</v>
      </c>
      <c r="CG164" s="5">
        <f t="shared" si="443"/>
        <v>3235</v>
      </c>
      <c r="CH164" s="5">
        <f t="shared" si="444"/>
        <v>2129</v>
      </c>
      <c r="CI164" s="5">
        <f t="shared" si="445"/>
        <v>1484</v>
      </c>
      <c r="CJ164" s="5">
        <f t="shared" si="446"/>
        <v>1723</v>
      </c>
      <c r="CK164" s="19">
        <f t="shared" si="447"/>
        <v>23395</v>
      </c>
      <c r="CL164" s="19"/>
      <c r="CM164" s="5"/>
      <c r="CN164" s="5">
        <f t="shared" si="448"/>
        <v>300</v>
      </c>
      <c r="CO164" s="5">
        <f t="shared" si="449"/>
        <v>202</v>
      </c>
      <c r="CP164" s="5">
        <f t="shared" si="450"/>
        <v>-189</v>
      </c>
      <c r="CQ164" s="5">
        <f t="shared" si="451"/>
        <v>-93</v>
      </c>
      <c r="CR164" s="5">
        <f t="shared" si="452"/>
        <v>28</v>
      </c>
      <c r="CS164" s="5">
        <f t="shared" si="453"/>
        <v>316</v>
      </c>
      <c r="CT164" s="5">
        <f t="shared" si="454"/>
        <v>117</v>
      </c>
      <c r="CU164" s="5">
        <f t="shared" si="455"/>
        <v>106</v>
      </c>
      <c r="CV164" s="5">
        <f t="shared" si="456"/>
        <v>993</v>
      </c>
      <c r="CW164" s="5">
        <f t="shared" si="457"/>
        <v>590</v>
      </c>
      <c r="CX164" s="5">
        <f t="shared" si="458"/>
        <v>1206</v>
      </c>
      <c r="CY164" s="5">
        <f t="shared" si="459"/>
        <v>199</v>
      </c>
      <c r="CZ164" s="5">
        <f t="shared" si="460"/>
        <v>677</v>
      </c>
      <c r="DA164" s="5">
        <f t="shared" si="461"/>
        <v>-481</v>
      </c>
      <c r="DB164" s="5">
        <f t="shared" si="462"/>
        <v>-155</v>
      </c>
      <c r="DC164" s="5">
        <f t="shared" si="463"/>
        <v>-1106</v>
      </c>
      <c r="DD164" s="5">
        <f t="shared" si="464"/>
        <v>-645</v>
      </c>
      <c r="DE164" s="5">
        <f t="shared" si="465"/>
        <v>239</v>
      </c>
      <c r="DF164" s="19"/>
      <c r="DG164" s="19"/>
      <c r="DH164" s="19"/>
      <c r="DI164" s="77"/>
      <c r="DJ164" s="121">
        <v>-0.51635111876075734</v>
      </c>
      <c r="DK164" s="121">
        <v>-0.71886120996441283</v>
      </c>
      <c r="DL164" s="121">
        <v>2.3924050632911391</v>
      </c>
      <c r="DM164" s="121">
        <v>0.34701492537313433</v>
      </c>
      <c r="DN164" s="121">
        <v>-7.7562326869806089E-2</v>
      </c>
      <c r="DO164" s="121">
        <v>-0.94894894894894899</v>
      </c>
      <c r="DP164" s="121">
        <v>-6.882352941176471</v>
      </c>
      <c r="DQ164" s="121">
        <v>1.06</v>
      </c>
      <c r="DR164" s="121">
        <v>4.8203883495145634</v>
      </c>
      <c r="DS164" s="121">
        <v>0.49207673060884072</v>
      </c>
      <c r="DT164" s="121">
        <v>0.67411961989938518</v>
      </c>
      <c r="DU164" s="121">
        <v>6.6444073455759603E-2</v>
      </c>
      <c r="DV164" s="121">
        <v>0.21195992485911083</v>
      </c>
      <c r="DW164" s="121">
        <v>-0.1242572978558512</v>
      </c>
      <c r="DX164" s="121">
        <v>-4.5722713864306784E-2</v>
      </c>
      <c r="DY164" s="121">
        <v>-0.34188562596599692</v>
      </c>
      <c r="DZ164" s="121">
        <v>-0.30295913574448097</v>
      </c>
      <c r="EA164" s="121"/>
      <c r="EB164" s="24"/>
      <c r="EC164" s="63"/>
      <c r="ED164" s="77"/>
      <c r="EE164" s="77"/>
      <c r="EF164" s="77"/>
      <c r="EG164" s="77"/>
      <c r="EH164" s="77"/>
      <c r="EI164" s="77"/>
      <c r="EJ164" s="77"/>
      <c r="EK164" s="77"/>
      <c r="EL164" s="77"/>
      <c r="EM164" s="77"/>
      <c r="EN164" s="77"/>
      <c r="EO164" s="77"/>
      <c r="EP164" s="77"/>
      <c r="EQ164" s="77"/>
      <c r="ER164" s="77"/>
      <c r="ES164" s="77"/>
      <c r="ET164" s="77"/>
      <c r="EU164" s="77"/>
      <c r="EV164" s="77"/>
      <c r="EW164" s="24"/>
      <c r="EX164" s="19"/>
      <c r="EY164" s="77"/>
      <c r="EZ164" s="77"/>
      <c r="FA164" s="77"/>
      <c r="FB164" s="77"/>
      <c r="FC164" s="77"/>
      <c r="FD164" s="77"/>
      <c r="FE164" s="77"/>
      <c r="FF164" s="77"/>
      <c r="FG164" s="77"/>
      <c r="FH164" s="77"/>
      <c r="FI164" s="77"/>
      <c r="FJ164" s="77"/>
      <c r="FK164" s="77"/>
      <c r="FL164" s="77"/>
      <c r="FM164" s="77"/>
      <c r="FN164" s="77"/>
      <c r="FO164" s="77"/>
      <c r="FP164" s="77"/>
      <c r="FQ164" s="77"/>
      <c r="FR164" s="24"/>
      <c r="FS164" s="24"/>
      <c r="FT164" s="24"/>
      <c r="FU164" s="77"/>
      <c r="FV164" s="77"/>
      <c r="FW164" s="77"/>
      <c r="FX164" s="77"/>
      <c r="FY164" s="77"/>
      <c r="FZ164" s="77"/>
      <c r="GA164" s="77"/>
      <c r="GB164" s="77"/>
      <c r="GC164" s="77"/>
      <c r="GD164" s="77"/>
      <c r="GE164" s="77"/>
      <c r="GF164" s="77"/>
      <c r="GG164" s="77"/>
      <c r="GH164" s="77"/>
      <c r="GI164" s="77"/>
      <c r="GJ164" s="77"/>
      <c r="GK164" s="77"/>
      <c r="GL164" s="77"/>
      <c r="GM164" s="77"/>
      <c r="GN164" s="24"/>
      <c r="GO164" s="24">
        <v>2.0010000000000002E-3</v>
      </c>
      <c r="GP164" s="10">
        <f t="shared" si="466"/>
        <v>-1.1625810000000001</v>
      </c>
      <c r="GQ164" s="10">
        <f t="shared" si="467"/>
        <v>-0.56228100000000003</v>
      </c>
      <c r="GR164" s="10">
        <f t="shared" si="468"/>
        <v>-0.15807900000000003</v>
      </c>
      <c r="GS164" s="10">
        <f t="shared" si="469"/>
        <v>-0.53626800000000008</v>
      </c>
      <c r="GT164" s="10">
        <f t="shared" si="470"/>
        <v>-0.72236100000000003</v>
      </c>
      <c r="GU164" s="10">
        <f t="shared" si="471"/>
        <v>-0.66633300000000006</v>
      </c>
      <c r="GV164" s="10">
        <f t="shared" si="472"/>
        <v>-3.4017000000000006E-2</v>
      </c>
      <c r="GW164" s="10">
        <f t="shared" si="473"/>
        <v>0.20010000000000003</v>
      </c>
      <c r="GX164" s="10">
        <f t="shared" si="474"/>
        <v>0.41220600000000002</v>
      </c>
      <c r="GY164" s="10">
        <f t="shared" si="475"/>
        <v>2.3991990000000003</v>
      </c>
      <c r="GZ164" s="10">
        <f t="shared" si="476"/>
        <v>3.5797890000000003</v>
      </c>
      <c r="HA164" s="10">
        <f t="shared" si="477"/>
        <v>5.9929950000000005</v>
      </c>
      <c r="HB164" s="10">
        <f t="shared" si="478"/>
        <v>6.3911940000000005</v>
      </c>
      <c r="HC164" s="10">
        <f t="shared" si="479"/>
        <v>7.7458710000000011</v>
      </c>
      <c r="HD164" s="10">
        <f t="shared" si="480"/>
        <v>6.7833900000000007</v>
      </c>
      <c r="HE164" s="10">
        <f t="shared" si="481"/>
        <v>6.4732350000000007</v>
      </c>
      <c r="HF164" s="10">
        <f t="shared" si="482"/>
        <v>4.2601290000000001</v>
      </c>
      <c r="HG164" s="10">
        <f t="shared" si="483"/>
        <v>2.9694840000000005</v>
      </c>
      <c r="HH164" s="10">
        <f t="shared" si="484"/>
        <v>3.4477230000000003</v>
      </c>
      <c r="HI164" s="19">
        <f t="shared" si="485"/>
        <v>46.813395000000007</v>
      </c>
      <c r="HJ164" s="115"/>
      <c r="HK164" s="115"/>
      <c r="HL164" s="115"/>
      <c r="HM164" s="115"/>
      <c r="HN164" s="115"/>
      <c r="HO164" s="115"/>
      <c r="HP164" s="115"/>
      <c r="HQ164" s="115"/>
      <c r="HR164" s="115"/>
      <c r="HS164" s="115"/>
      <c r="HT164" s="115"/>
      <c r="HU164" s="115"/>
      <c r="HV164" s="115"/>
      <c r="HW164" s="115"/>
      <c r="HX164" s="115"/>
      <c r="HY164" s="115"/>
      <c r="HZ164" s="115"/>
      <c r="IA164" s="115"/>
      <c r="IB164" s="115"/>
      <c r="IC164" s="22">
        <f t="shared" si="406"/>
        <v>2.0010000000000002E-3</v>
      </c>
      <c r="ID164" s="22"/>
      <c r="IE164" s="24">
        <f t="shared" si="404"/>
        <v>3.0306801909622568E-7</v>
      </c>
      <c r="IF164" s="24">
        <f t="shared" si="405"/>
        <v>4.1150762082160187E-6</v>
      </c>
    </row>
    <row r="165" spans="1:240" x14ac:dyDescent="0.25">
      <c r="A165" s="163">
        <v>163</v>
      </c>
      <c r="B165" s="49"/>
      <c r="C165" s="49" t="s">
        <v>185</v>
      </c>
      <c r="D165" s="49" t="s">
        <v>185</v>
      </c>
      <c r="E165" s="82">
        <v>203</v>
      </c>
      <c r="F165" s="50" t="s">
        <v>29</v>
      </c>
      <c r="G165" s="17">
        <v>122</v>
      </c>
      <c r="H165" s="12">
        <v>137</v>
      </c>
      <c r="I165" s="12">
        <v>137</v>
      </c>
      <c r="J165" s="12">
        <v>157</v>
      </c>
      <c r="K165" s="12">
        <v>165</v>
      </c>
      <c r="L165" s="12">
        <v>201</v>
      </c>
      <c r="M165" s="12">
        <v>203</v>
      </c>
      <c r="N165" s="12">
        <v>250</v>
      </c>
      <c r="O165" s="12">
        <v>289</v>
      </c>
      <c r="P165" s="11">
        <v>370</v>
      </c>
      <c r="Q165" s="11">
        <v>488</v>
      </c>
      <c r="R165" s="12">
        <v>626</v>
      </c>
      <c r="S165" s="11">
        <v>791</v>
      </c>
      <c r="T165" s="11">
        <v>903</v>
      </c>
      <c r="U165" s="11">
        <v>961</v>
      </c>
      <c r="V165" s="98">
        <v>969</v>
      </c>
      <c r="W165" s="98">
        <v>1022</v>
      </c>
      <c r="X165" s="98">
        <v>1109</v>
      </c>
      <c r="Y165" s="98">
        <v>1126</v>
      </c>
      <c r="Z165" s="98">
        <v>1145</v>
      </c>
      <c r="AA165" s="65"/>
      <c r="AB165" s="70">
        <f t="shared" si="407"/>
        <v>15</v>
      </c>
      <c r="AC165" s="12">
        <f t="shared" si="408"/>
        <v>0</v>
      </c>
      <c r="AD165" s="12">
        <f t="shared" si="409"/>
        <v>20</v>
      </c>
      <c r="AE165" s="12">
        <f t="shared" si="410"/>
        <v>8</v>
      </c>
      <c r="AF165" s="12">
        <f t="shared" si="411"/>
        <v>36</v>
      </c>
      <c r="AG165" s="12">
        <f t="shared" si="412"/>
        <v>2</v>
      </c>
      <c r="AH165" s="12">
        <f t="shared" si="413"/>
        <v>47</v>
      </c>
      <c r="AI165" s="12">
        <f t="shared" si="414"/>
        <v>39</v>
      </c>
      <c r="AJ165" s="12">
        <f t="shared" si="415"/>
        <v>81</v>
      </c>
      <c r="AK165" s="12">
        <f t="shared" si="416"/>
        <v>118</v>
      </c>
      <c r="AL165" s="12">
        <f t="shared" si="417"/>
        <v>138</v>
      </c>
      <c r="AM165" s="12">
        <f t="shared" si="418"/>
        <v>165</v>
      </c>
      <c r="AN165" s="12">
        <f t="shared" si="419"/>
        <v>112</v>
      </c>
      <c r="AO165" s="12">
        <f t="shared" si="420"/>
        <v>58</v>
      </c>
      <c r="AP165" s="12">
        <f t="shared" si="421"/>
        <v>8</v>
      </c>
      <c r="AQ165" s="12">
        <f t="shared" si="422"/>
        <v>53</v>
      </c>
      <c r="AR165" s="12">
        <f t="shared" si="423"/>
        <v>87</v>
      </c>
      <c r="AS165" s="12">
        <f t="shared" si="424"/>
        <v>17</v>
      </c>
      <c r="AT165" s="12">
        <f t="shared" si="425"/>
        <v>19</v>
      </c>
      <c r="AU165" s="79">
        <f t="shared" si="426"/>
        <v>1023</v>
      </c>
      <c r="AV165" s="63"/>
      <c r="AW165" s="17">
        <v>1</v>
      </c>
      <c r="AX165" s="12">
        <v>14</v>
      </c>
      <c r="AY165" s="12">
        <v>15</v>
      </c>
      <c r="AZ165" s="12">
        <v>17</v>
      </c>
      <c r="BA165" s="12">
        <v>12</v>
      </c>
      <c r="BB165" s="12">
        <v>10</v>
      </c>
      <c r="BC165" s="12">
        <v>22</v>
      </c>
      <c r="BD165" s="12">
        <v>17</v>
      </c>
      <c r="BE165" s="12">
        <v>15</v>
      </c>
      <c r="BF165" s="12">
        <v>20</v>
      </c>
      <c r="BG165" s="12">
        <v>30</v>
      </c>
      <c r="BH165" s="12">
        <v>24</v>
      </c>
      <c r="BI165" s="12">
        <v>38</v>
      </c>
      <c r="BJ165" s="12">
        <v>44</v>
      </c>
      <c r="BK165" s="12">
        <v>85</v>
      </c>
      <c r="BL165" s="12">
        <v>77</v>
      </c>
      <c r="BM165" s="11">
        <v>93</v>
      </c>
      <c r="BN165" s="11">
        <v>96</v>
      </c>
      <c r="BO165" s="8">
        <v>94.5</v>
      </c>
      <c r="BP165" s="19">
        <f t="shared" si="427"/>
        <v>724.5</v>
      </c>
      <c r="BQ165" s="19"/>
      <c r="BR165" s="5">
        <f t="shared" si="428"/>
        <v>16</v>
      </c>
      <c r="BS165" s="5">
        <f t="shared" si="429"/>
        <v>14</v>
      </c>
      <c r="BT165" s="5">
        <f t="shared" si="430"/>
        <v>35</v>
      </c>
      <c r="BU165" s="5">
        <f t="shared" si="431"/>
        <v>25</v>
      </c>
      <c r="BV165" s="5">
        <f t="shared" si="432"/>
        <v>48</v>
      </c>
      <c r="BW165" s="5">
        <f t="shared" si="433"/>
        <v>12</v>
      </c>
      <c r="BX165" s="5">
        <f t="shared" si="434"/>
        <v>69</v>
      </c>
      <c r="BY165" s="5">
        <f t="shared" si="435"/>
        <v>56</v>
      </c>
      <c r="BZ165" s="5">
        <f t="shared" si="436"/>
        <v>96</v>
      </c>
      <c r="CA165" s="5">
        <f t="shared" si="437"/>
        <v>138</v>
      </c>
      <c r="CB165" s="5">
        <f t="shared" si="438"/>
        <v>168</v>
      </c>
      <c r="CC165" s="5">
        <f t="shared" si="439"/>
        <v>189</v>
      </c>
      <c r="CD165" s="5">
        <f t="shared" si="440"/>
        <v>150</v>
      </c>
      <c r="CE165" s="5">
        <f t="shared" si="441"/>
        <v>102</v>
      </c>
      <c r="CF165" s="5">
        <f t="shared" si="442"/>
        <v>93</v>
      </c>
      <c r="CG165" s="5">
        <f t="shared" si="443"/>
        <v>130</v>
      </c>
      <c r="CH165" s="5">
        <f t="shared" si="444"/>
        <v>180</v>
      </c>
      <c r="CI165" s="5">
        <f t="shared" si="445"/>
        <v>113</v>
      </c>
      <c r="CJ165" s="5">
        <f t="shared" si="446"/>
        <v>113.5</v>
      </c>
      <c r="CK165" s="19">
        <f t="shared" si="447"/>
        <v>1747.5</v>
      </c>
      <c r="CL165" s="19"/>
      <c r="CM165" s="5"/>
      <c r="CN165" s="5">
        <f t="shared" si="448"/>
        <v>-2</v>
      </c>
      <c r="CO165" s="5">
        <f t="shared" si="449"/>
        <v>21</v>
      </c>
      <c r="CP165" s="5">
        <f t="shared" si="450"/>
        <v>-10</v>
      </c>
      <c r="CQ165" s="5">
        <f t="shared" si="451"/>
        <v>23</v>
      </c>
      <c r="CR165" s="5">
        <f t="shared" si="452"/>
        <v>-36</v>
      </c>
      <c r="CS165" s="5">
        <f t="shared" si="453"/>
        <v>57</v>
      </c>
      <c r="CT165" s="5">
        <f t="shared" si="454"/>
        <v>-13</v>
      </c>
      <c r="CU165" s="5">
        <f t="shared" si="455"/>
        <v>40</v>
      </c>
      <c r="CV165" s="5">
        <f t="shared" si="456"/>
        <v>42</v>
      </c>
      <c r="CW165" s="5">
        <f t="shared" si="457"/>
        <v>30</v>
      </c>
      <c r="CX165" s="5">
        <f t="shared" si="458"/>
        <v>21</v>
      </c>
      <c r="CY165" s="5">
        <f t="shared" si="459"/>
        <v>-39</v>
      </c>
      <c r="CZ165" s="5">
        <f t="shared" si="460"/>
        <v>-48</v>
      </c>
      <c r="DA165" s="5">
        <f t="shared" si="461"/>
        <v>-9</v>
      </c>
      <c r="DB165" s="5">
        <f t="shared" si="462"/>
        <v>37</v>
      </c>
      <c r="DC165" s="5">
        <f t="shared" si="463"/>
        <v>50</v>
      </c>
      <c r="DD165" s="5">
        <f t="shared" si="464"/>
        <v>-67</v>
      </c>
      <c r="DE165" s="5">
        <f t="shared" si="465"/>
        <v>0.5</v>
      </c>
      <c r="DF165" s="19"/>
      <c r="DG165" s="19"/>
      <c r="DH165" s="19"/>
      <c r="DI165" s="77"/>
      <c r="DJ165" s="121">
        <v>-0.125</v>
      </c>
      <c r="DK165" s="121">
        <v>1.5</v>
      </c>
      <c r="DL165" s="121">
        <v>-0.2857142857142857</v>
      </c>
      <c r="DM165" s="121">
        <v>0.92</v>
      </c>
      <c r="DN165" s="121">
        <v>-0.75</v>
      </c>
      <c r="DO165" s="121">
        <v>4.75</v>
      </c>
      <c r="DP165" s="121">
        <v>-0.18840579710144928</v>
      </c>
      <c r="DQ165" s="121">
        <v>0.7142857142857143</v>
      </c>
      <c r="DR165" s="121">
        <v>0.4375</v>
      </c>
      <c r="DS165" s="121">
        <v>0.21739130434782608</v>
      </c>
      <c r="DT165" s="121">
        <v>0.125</v>
      </c>
      <c r="DU165" s="121">
        <v>-0.20634920634920634</v>
      </c>
      <c r="DV165" s="121">
        <v>-0.32</v>
      </c>
      <c r="DW165" s="121">
        <v>-8.8235294117647065E-2</v>
      </c>
      <c r="DX165" s="121">
        <v>0.39784946236559138</v>
      </c>
      <c r="DY165" s="121">
        <v>0.38461538461538464</v>
      </c>
      <c r="DZ165" s="121">
        <v>-0.37222222222222223</v>
      </c>
      <c r="EA165" s="121"/>
      <c r="EB165" s="24"/>
      <c r="EC165" s="63"/>
      <c r="ED165" s="77"/>
      <c r="EE165" s="77"/>
      <c r="EF165" s="77"/>
      <c r="EG165" s="77"/>
      <c r="EH165" s="77"/>
      <c r="EI165" s="77"/>
      <c r="EJ165" s="77"/>
      <c r="EK165" s="77"/>
      <c r="EL165" s="77"/>
      <c r="EM165" s="77"/>
      <c r="EN165" s="77"/>
      <c r="EO165" s="77"/>
      <c r="EP165" s="77"/>
      <c r="EQ165" s="77"/>
      <c r="ER165" s="77"/>
      <c r="ES165" s="77"/>
      <c r="ET165" s="77"/>
      <c r="EU165" s="77"/>
      <c r="EV165" s="77"/>
      <c r="EW165" s="24"/>
      <c r="EX165" s="19"/>
      <c r="EY165" s="77"/>
      <c r="EZ165" s="77"/>
      <c r="FA165" s="77"/>
      <c r="FB165" s="77"/>
      <c r="FC165" s="77"/>
      <c r="FD165" s="77"/>
      <c r="FE165" s="77"/>
      <c r="FF165" s="77"/>
      <c r="FG165" s="77"/>
      <c r="FH165" s="77"/>
      <c r="FI165" s="77"/>
      <c r="FJ165" s="77"/>
      <c r="FK165" s="77"/>
      <c r="FL165" s="77"/>
      <c r="FM165" s="77"/>
      <c r="FN165" s="77"/>
      <c r="FO165" s="77"/>
      <c r="FP165" s="77"/>
      <c r="FQ165" s="77"/>
      <c r="FR165" s="24"/>
      <c r="FS165" s="24"/>
      <c r="FT165" s="24"/>
      <c r="FU165" s="77"/>
      <c r="FV165" s="77"/>
      <c r="FW165" s="77"/>
      <c r="FX165" s="77"/>
      <c r="FY165" s="77"/>
      <c r="FZ165" s="77"/>
      <c r="GA165" s="77"/>
      <c r="GB165" s="77"/>
      <c r="GC165" s="77"/>
      <c r="GD165" s="77"/>
      <c r="GE165" s="77"/>
      <c r="GF165" s="77"/>
      <c r="GG165" s="77"/>
      <c r="GH165" s="77"/>
      <c r="GI165" s="77"/>
      <c r="GJ165" s="77"/>
      <c r="GK165" s="77"/>
      <c r="GL165" s="77"/>
      <c r="GM165" s="77"/>
      <c r="GN165" s="24"/>
      <c r="GO165" s="140">
        <v>7.3950000000000002E-2</v>
      </c>
      <c r="GP165" s="10">
        <f t="shared" si="466"/>
        <v>1.1832</v>
      </c>
      <c r="GQ165" s="10">
        <f t="shared" si="467"/>
        <v>1.0353000000000001</v>
      </c>
      <c r="GR165" s="10">
        <f t="shared" si="468"/>
        <v>2.5882499999999999</v>
      </c>
      <c r="GS165" s="10">
        <f t="shared" si="469"/>
        <v>1.8487500000000001</v>
      </c>
      <c r="GT165" s="10">
        <f t="shared" si="470"/>
        <v>3.5495999999999999</v>
      </c>
      <c r="GU165" s="10">
        <f t="shared" si="471"/>
        <v>0.88739999999999997</v>
      </c>
      <c r="GV165" s="10">
        <f t="shared" si="472"/>
        <v>5.1025499999999999</v>
      </c>
      <c r="GW165" s="10">
        <f t="shared" si="473"/>
        <v>4.1412000000000004</v>
      </c>
      <c r="GX165" s="10">
        <f t="shared" si="474"/>
        <v>7.0991999999999997</v>
      </c>
      <c r="GY165" s="10">
        <f t="shared" si="475"/>
        <v>10.2051</v>
      </c>
      <c r="GZ165" s="10">
        <f t="shared" si="476"/>
        <v>12.4236</v>
      </c>
      <c r="HA165" s="10">
        <f t="shared" si="477"/>
        <v>13.97655</v>
      </c>
      <c r="HB165" s="10">
        <f t="shared" si="478"/>
        <v>11.092500000000001</v>
      </c>
      <c r="HC165" s="10">
        <f t="shared" si="479"/>
        <v>7.5429000000000004</v>
      </c>
      <c r="HD165" s="10">
        <f t="shared" si="480"/>
        <v>6.8773499999999999</v>
      </c>
      <c r="HE165" s="10">
        <f t="shared" si="481"/>
        <v>9.6135000000000002</v>
      </c>
      <c r="HF165" s="10">
        <f t="shared" si="482"/>
        <v>13.311</v>
      </c>
      <c r="HG165" s="10">
        <f t="shared" si="483"/>
        <v>8.3563500000000008</v>
      </c>
      <c r="HH165" s="10">
        <f t="shared" si="484"/>
        <v>8.3933250000000008</v>
      </c>
      <c r="HI165" s="19">
        <f t="shared" si="485"/>
        <v>129.22762499999999</v>
      </c>
      <c r="HJ165" s="115"/>
      <c r="HK165" s="115"/>
      <c r="HL165" s="115"/>
      <c r="HM165" s="115"/>
      <c r="HN165" s="115"/>
      <c r="HO165" s="115"/>
      <c r="HP165" s="115"/>
      <c r="HQ165" s="115"/>
      <c r="HR165" s="115"/>
      <c r="HS165" s="115"/>
      <c r="HT165" s="115"/>
      <c r="HU165" s="115"/>
      <c r="HV165" s="115"/>
      <c r="HW165" s="115"/>
      <c r="HX165" s="115"/>
      <c r="HY165" s="115"/>
      <c r="HZ165" s="115"/>
      <c r="IA165" s="115"/>
      <c r="IB165" s="115"/>
      <c r="IC165" s="22">
        <f t="shared" si="406"/>
        <v>7.3949999999999988E-2</v>
      </c>
      <c r="ID165" s="22"/>
      <c r="IE165" s="24">
        <f t="shared" si="404"/>
        <v>7.3780532292786529E-7</v>
      </c>
      <c r="IF165" s="24">
        <f t="shared" si="405"/>
        <v>1.1359601778118453E-5</v>
      </c>
    </row>
    <row r="166" spans="1:240" x14ac:dyDescent="0.25">
      <c r="A166" s="163">
        <v>164</v>
      </c>
      <c r="B166" s="43"/>
      <c r="C166" s="43" t="s">
        <v>281</v>
      </c>
      <c r="D166" s="43" t="s">
        <v>202</v>
      </c>
      <c r="E166" s="82">
        <v>522</v>
      </c>
      <c r="F166" s="50" t="s">
        <v>101</v>
      </c>
      <c r="G166" s="17">
        <v>112</v>
      </c>
      <c r="H166" s="12">
        <v>108</v>
      </c>
      <c r="I166" s="12">
        <v>100</v>
      </c>
      <c r="J166" s="12">
        <v>90</v>
      </c>
      <c r="K166" s="12">
        <v>81</v>
      </c>
      <c r="L166" s="12">
        <v>81</v>
      </c>
      <c r="M166" s="12">
        <v>81</v>
      </c>
      <c r="N166" s="12">
        <v>87</v>
      </c>
      <c r="O166" s="12">
        <v>110</v>
      </c>
      <c r="P166" s="11">
        <v>131</v>
      </c>
      <c r="Q166" s="12">
        <v>171</v>
      </c>
      <c r="R166" s="12">
        <v>248</v>
      </c>
      <c r="S166" s="12">
        <v>370</v>
      </c>
      <c r="T166" s="11">
        <v>555</v>
      </c>
      <c r="U166" s="11">
        <v>757</v>
      </c>
      <c r="V166" s="98">
        <v>930</v>
      </c>
      <c r="W166" s="98">
        <v>1130</v>
      </c>
      <c r="X166" s="98">
        <v>1286</v>
      </c>
      <c r="Y166" s="98">
        <v>1443</v>
      </c>
      <c r="Z166" s="97">
        <v>1655</v>
      </c>
      <c r="AA166" s="65"/>
      <c r="AB166" s="70">
        <f t="shared" si="407"/>
        <v>-4</v>
      </c>
      <c r="AC166" s="12">
        <f t="shared" si="408"/>
        <v>-8</v>
      </c>
      <c r="AD166" s="12">
        <f t="shared" si="409"/>
        <v>-10</v>
      </c>
      <c r="AE166" s="12">
        <f t="shared" si="410"/>
        <v>-9</v>
      </c>
      <c r="AF166" s="12">
        <f t="shared" si="411"/>
        <v>0</v>
      </c>
      <c r="AG166" s="12">
        <f t="shared" si="412"/>
        <v>0</v>
      </c>
      <c r="AH166" s="12">
        <f t="shared" si="413"/>
        <v>6</v>
      </c>
      <c r="AI166" s="12">
        <f t="shared" si="414"/>
        <v>23</v>
      </c>
      <c r="AJ166" s="12">
        <f t="shared" si="415"/>
        <v>21</v>
      </c>
      <c r="AK166" s="12">
        <f t="shared" si="416"/>
        <v>40</v>
      </c>
      <c r="AL166" s="12">
        <f t="shared" si="417"/>
        <v>77</v>
      </c>
      <c r="AM166" s="12">
        <f t="shared" si="418"/>
        <v>122</v>
      </c>
      <c r="AN166" s="12">
        <f t="shared" si="419"/>
        <v>185</v>
      </c>
      <c r="AO166" s="12">
        <f t="shared" si="420"/>
        <v>202</v>
      </c>
      <c r="AP166" s="12">
        <f t="shared" si="421"/>
        <v>173</v>
      </c>
      <c r="AQ166" s="12">
        <f t="shared" si="422"/>
        <v>200</v>
      </c>
      <c r="AR166" s="12">
        <f t="shared" si="423"/>
        <v>156</v>
      </c>
      <c r="AS166" s="12">
        <f t="shared" si="424"/>
        <v>157</v>
      </c>
      <c r="AT166" s="12">
        <f t="shared" si="425"/>
        <v>212</v>
      </c>
      <c r="AU166" s="79">
        <f t="shared" si="426"/>
        <v>1543</v>
      </c>
      <c r="AV166" s="63"/>
      <c r="AW166" s="17">
        <v>11</v>
      </c>
      <c r="AX166" s="12">
        <v>16</v>
      </c>
      <c r="AY166" s="12">
        <v>20</v>
      </c>
      <c r="AZ166" s="12">
        <v>15</v>
      </c>
      <c r="BA166" s="12">
        <v>6</v>
      </c>
      <c r="BB166" s="12">
        <v>10</v>
      </c>
      <c r="BC166" s="12">
        <v>8</v>
      </c>
      <c r="BD166" s="12">
        <v>13</v>
      </c>
      <c r="BE166" s="12">
        <v>7</v>
      </c>
      <c r="BF166" s="11">
        <v>9</v>
      </c>
      <c r="BG166" s="12">
        <v>14</v>
      </c>
      <c r="BH166" s="12">
        <v>7</v>
      </c>
      <c r="BI166" s="12">
        <v>11</v>
      </c>
      <c r="BJ166" s="12">
        <v>15</v>
      </c>
      <c r="BK166" s="12">
        <v>16</v>
      </c>
      <c r="BL166" s="12">
        <v>10</v>
      </c>
      <c r="BM166" s="12">
        <v>33</v>
      </c>
      <c r="BN166" s="12">
        <v>43</v>
      </c>
      <c r="BO166" s="23">
        <v>38</v>
      </c>
      <c r="BP166" s="19">
        <f t="shared" si="427"/>
        <v>302</v>
      </c>
      <c r="BQ166" s="19"/>
      <c r="BR166" s="5">
        <f t="shared" si="428"/>
        <v>7</v>
      </c>
      <c r="BS166" s="5">
        <f t="shared" si="429"/>
        <v>8</v>
      </c>
      <c r="BT166" s="5">
        <f t="shared" si="430"/>
        <v>10</v>
      </c>
      <c r="BU166" s="5">
        <f t="shared" si="431"/>
        <v>6</v>
      </c>
      <c r="BV166" s="5">
        <f t="shared" si="432"/>
        <v>6</v>
      </c>
      <c r="BW166" s="5">
        <f t="shared" si="433"/>
        <v>10</v>
      </c>
      <c r="BX166" s="5">
        <f t="shared" si="434"/>
        <v>14</v>
      </c>
      <c r="BY166" s="5">
        <f t="shared" si="435"/>
        <v>36</v>
      </c>
      <c r="BZ166" s="5">
        <f t="shared" si="436"/>
        <v>28</v>
      </c>
      <c r="CA166" s="5">
        <f t="shared" si="437"/>
        <v>49</v>
      </c>
      <c r="CB166" s="5">
        <f t="shared" si="438"/>
        <v>91</v>
      </c>
      <c r="CC166" s="5">
        <f t="shared" si="439"/>
        <v>129</v>
      </c>
      <c r="CD166" s="5">
        <f t="shared" si="440"/>
        <v>196</v>
      </c>
      <c r="CE166" s="5">
        <f t="shared" si="441"/>
        <v>217</v>
      </c>
      <c r="CF166" s="5">
        <f t="shared" si="442"/>
        <v>189</v>
      </c>
      <c r="CG166" s="5">
        <f t="shared" si="443"/>
        <v>210</v>
      </c>
      <c r="CH166" s="5">
        <f t="shared" si="444"/>
        <v>189</v>
      </c>
      <c r="CI166" s="5">
        <f t="shared" si="445"/>
        <v>200</v>
      </c>
      <c r="CJ166" s="5">
        <f t="shared" si="446"/>
        <v>250</v>
      </c>
      <c r="CK166" s="19">
        <f t="shared" si="447"/>
        <v>1845</v>
      </c>
      <c r="CL166" s="19"/>
      <c r="CM166" s="5"/>
      <c r="CN166" s="5">
        <f t="shared" si="448"/>
        <v>1</v>
      </c>
      <c r="CO166" s="5">
        <f t="shared" si="449"/>
        <v>2</v>
      </c>
      <c r="CP166" s="5">
        <f t="shared" si="450"/>
        <v>-4</v>
      </c>
      <c r="CQ166" s="5">
        <f t="shared" si="451"/>
        <v>0</v>
      </c>
      <c r="CR166" s="5">
        <f t="shared" si="452"/>
        <v>4</v>
      </c>
      <c r="CS166" s="5">
        <f t="shared" si="453"/>
        <v>4</v>
      </c>
      <c r="CT166" s="5">
        <f t="shared" si="454"/>
        <v>22</v>
      </c>
      <c r="CU166" s="5">
        <f t="shared" si="455"/>
        <v>-8</v>
      </c>
      <c r="CV166" s="5">
        <f t="shared" si="456"/>
        <v>21</v>
      </c>
      <c r="CW166" s="5">
        <f t="shared" si="457"/>
        <v>42</v>
      </c>
      <c r="CX166" s="5">
        <f t="shared" si="458"/>
        <v>38</v>
      </c>
      <c r="CY166" s="5">
        <f t="shared" si="459"/>
        <v>67</v>
      </c>
      <c r="CZ166" s="5">
        <f t="shared" si="460"/>
        <v>21</v>
      </c>
      <c r="DA166" s="5">
        <f t="shared" si="461"/>
        <v>-28</v>
      </c>
      <c r="DB166" s="5">
        <f t="shared" si="462"/>
        <v>21</v>
      </c>
      <c r="DC166" s="5">
        <f t="shared" si="463"/>
        <v>-21</v>
      </c>
      <c r="DD166" s="5">
        <f t="shared" si="464"/>
        <v>11</v>
      </c>
      <c r="DE166" s="5">
        <f t="shared" si="465"/>
        <v>50</v>
      </c>
      <c r="DF166" s="19"/>
      <c r="DG166" s="19"/>
      <c r="DH166" s="19"/>
      <c r="DI166" s="77"/>
      <c r="DJ166" s="121">
        <v>0.14285714285714285</v>
      </c>
      <c r="DK166" s="121">
        <v>0.25</v>
      </c>
      <c r="DL166" s="121">
        <v>-0.4</v>
      </c>
      <c r="DM166" s="121">
        <v>0</v>
      </c>
      <c r="DN166" s="121">
        <v>0.66666666666666663</v>
      </c>
      <c r="DO166" s="121">
        <v>0.4</v>
      </c>
      <c r="DP166" s="121">
        <v>1.5714285714285714</v>
      </c>
      <c r="DQ166" s="121">
        <v>-0.22222222222222221</v>
      </c>
      <c r="DR166" s="121">
        <v>0.75</v>
      </c>
      <c r="DS166" s="121">
        <v>0.8571428571428571</v>
      </c>
      <c r="DT166" s="121">
        <v>0.4175824175824176</v>
      </c>
      <c r="DU166" s="121">
        <v>0.51937984496124034</v>
      </c>
      <c r="DV166" s="121">
        <v>0.10714285714285714</v>
      </c>
      <c r="DW166" s="121">
        <v>-0.12903225806451613</v>
      </c>
      <c r="DX166" s="121">
        <v>0.1111111111111111</v>
      </c>
      <c r="DY166" s="121">
        <v>-0.1</v>
      </c>
      <c r="DZ166" s="121">
        <v>5.8201058201058198E-2</v>
      </c>
      <c r="EA166" s="121"/>
      <c r="EB166" s="24"/>
      <c r="EC166" s="63"/>
      <c r="ED166" s="77"/>
      <c r="EE166" s="77"/>
      <c r="EF166" s="77"/>
      <c r="EG166" s="77"/>
      <c r="EH166" s="77"/>
      <c r="EI166" s="77"/>
      <c r="EJ166" s="77"/>
      <c r="EK166" s="77"/>
      <c r="EL166" s="77"/>
      <c r="EM166" s="77"/>
      <c r="EN166" s="77"/>
      <c r="EO166" s="77"/>
      <c r="EP166" s="77"/>
      <c r="EQ166" s="77"/>
      <c r="ER166" s="77"/>
      <c r="ES166" s="77"/>
      <c r="ET166" s="77"/>
      <c r="EU166" s="77"/>
      <c r="EV166" s="77"/>
      <c r="EW166" s="24"/>
      <c r="EX166" s="19"/>
      <c r="EY166" s="77"/>
      <c r="EZ166" s="77"/>
      <c r="FA166" s="77"/>
      <c r="FB166" s="77"/>
      <c r="FC166" s="77"/>
      <c r="FD166" s="77"/>
      <c r="FE166" s="77"/>
      <c r="FF166" s="77"/>
      <c r="FG166" s="77"/>
      <c r="FH166" s="77"/>
      <c r="FI166" s="77"/>
      <c r="FJ166" s="77"/>
      <c r="FK166" s="77"/>
      <c r="FL166" s="77"/>
      <c r="FM166" s="77"/>
      <c r="FN166" s="77"/>
      <c r="FO166" s="77"/>
      <c r="FP166" s="77"/>
      <c r="FQ166" s="77"/>
      <c r="FR166" s="24"/>
      <c r="FS166" s="24"/>
      <c r="FT166" s="24"/>
      <c r="FU166" s="77"/>
      <c r="FV166" s="77"/>
      <c r="FW166" s="77"/>
      <c r="FX166" s="77"/>
      <c r="FY166" s="77"/>
      <c r="FZ166" s="77"/>
      <c r="GA166" s="77"/>
      <c r="GB166" s="77"/>
      <c r="GC166" s="77"/>
      <c r="GD166" s="77"/>
      <c r="GE166" s="77"/>
      <c r="GF166" s="77"/>
      <c r="GG166" s="77"/>
      <c r="GH166" s="77"/>
      <c r="GI166" s="77"/>
      <c r="GJ166" s="77"/>
      <c r="GK166" s="77"/>
      <c r="GL166" s="77"/>
      <c r="GM166" s="77"/>
      <c r="GN166" s="24"/>
      <c r="GO166" s="24">
        <v>0.13833000000000001</v>
      </c>
      <c r="GP166" s="10">
        <f t="shared" si="466"/>
        <v>0.96831</v>
      </c>
      <c r="GQ166" s="10">
        <f t="shared" si="467"/>
        <v>1.1066400000000001</v>
      </c>
      <c r="GR166" s="10">
        <f t="shared" si="468"/>
        <v>1.3833000000000002</v>
      </c>
      <c r="GS166" s="10">
        <f t="shared" si="469"/>
        <v>0.82998000000000005</v>
      </c>
      <c r="GT166" s="10">
        <f t="shared" si="470"/>
        <v>0.82998000000000005</v>
      </c>
      <c r="GU166" s="10">
        <f t="shared" si="471"/>
        <v>1.3833000000000002</v>
      </c>
      <c r="GV166" s="10">
        <f t="shared" si="472"/>
        <v>1.93662</v>
      </c>
      <c r="GW166" s="10">
        <f t="shared" si="473"/>
        <v>4.9798800000000005</v>
      </c>
      <c r="GX166" s="10">
        <f t="shared" si="474"/>
        <v>3.87324</v>
      </c>
      <c r="GY166" s="10">
        <f t="shared" si="475"/>
        <v>6.7781700000000003</v>
      </c>
      <c r="GZ166" s="10">
        <f t="shared" si="476"/>
        <v>12.588030000000002</v>
      </c>
      <c r="HA166" s="10">
        <f t="shared" si="477"/>
        <v>17.844570000000001</v>
      </c>
      <c r="HB166" s="10">
        <f t="shared" si="478"/>
        <v>27.112680000000001</v>
      </c>
      <c r="HC166" s="10">
        <f t="shared" si="479"/>
        <v>30.017610000000001</v>
      </c>
      <c r="HD166" s="10">
        <f t="shared" si="480"/>
        <v>26.144370000000002</v>
      </c>
      <c r="HE166" s="10">
        <f t="shared" si="481"/>
        <v>29.049300000000002</v>
      </c>
      <c r="HF166" s="10">
        <f t="shared" si="482"/>
        <v>26.144370000000002</v>
      </c>
      <c r="HG166" s="10">
        <f t="shared" si="483"/>
        <v>27.666</v>
      </c>
      <c r="HH166" s="10">
        <f t="shared" si="484"/>
        <v>34.582500000000003</v>
      </c>
      <c r="HI166" s="19">
        <f t="shared" si="485"/>
        <v>255.21885</v>
      </c>
      <c r="HJ166" s="115"/>
      <c r="HK166" s="115"/>
      <c r="HL166" s="115"/>
      <c r="HM166" s="115"/>
      <c r="HN166" s="115"/>
      <c r="HO166" s="115"/>
      <c r="HP166" s="115"/>
      <c r="HQ166" s="115"/>
      <c r="HR166" s="115"/>
      <c r="HS166" s="115"/>
      <c r="HT166" s="115"/>
      <c r="HU166" s="115"/>
      <c r="HV166" s="115"/>
      <c r="HW166" s="115"/>
      <c r="HX166" s="115"/>
      <c r="HY166" s="115"/>
      <c r="HZ166" s="115"/>
      <c r="IA166" s="115"/>
      <c r="IB166" s="115"/>
      <c r="IC166" s="22">
        <f t="shared" si="406"/>
        <v>0.13833000000000001</v>
      </c>
      <c r="ID166" s="22"/>
      <c r="IE166" s="24">
        <f t="shared" si="404"/>
        <v>3.0399338260049386E-6</v>
      </c>
      <c r="IF166" s="24">
        <f t="shared" si="405"/>
        <v>2.2434711635916447E-5</v>
      </c>
    </row>
    <row r="167" spans="1:240" x14ac:dyDescent="0.25">
      <c r="A167" s="163">
        <v>165</v>
      </c>
      <c r="B167" s="49"/>
      <c r="C167" s="49" t="s">
        <v>282</v>
      </c>
      <c r="D167" s="49" t="s">
        <v>186</v>
      </c>
      <c r="E167" s="82">
        <v>331</v>
      </c>
      <c r="F167" s="52" t="s">
        <v>71</v>
      </c>
      <c r="G167" s="17">
        <v>12</v>
      </c>
      <c r="H167" s="12">
        <v>13</v>
      </c>
      <c r="I167" s="12">
        <v>13</v>
      </c>
      <c r="J167" s="12">
        <v>12</v>
      </c>
      <c r="K167" s="12">
        <v>10</v>
      </c>
      <c r="L167" s="12">
        <v>9</v>
      </c>
      <c r="M167" s="12">
        <v>13</v>
      </c>
      <c r="N167" s="12">
        <v>11</v>
      </c>
      <c r="O167" s="12">
        <v>10</v>
      </c>
      <c r="P167" s="11">
        <v>9</v>
      </c>
      <c r="Q167" s="11">
        <v>9</v>
      </c>
      <c r="R167" s="12">
        <v>9</v>
      </c>
      <c r="S167" s="11">
        <v>10</v>
      </c>
      <c r="T167" s="11">
        <v>8</v>
      </c>
      <c r="U167" s="11">
        <v>9</v>
      </c>
      <c r="V167" s="98"/>
      <c r="W167" s="98"/>
      <c r="X167" s="98"/>
      <c r="Y167" s="98">
        <v>10</v>
      </c>
      <c r="Z167" s="97">
        <v>9</v>
      </c>
      <c r="AA167" s="65"/>
      <c r="AB167" s="70">
        <f t="shared" si="407"/>
        <v>1</v>
      </c>
      <c r="AC167" s="12">
        <f t="shared" si="408"/>
        <v>0</v>
      </c>
      <c r="AD167" s="12">
        <f t="shared" si="409"/>
        <v>-1</v>
      </c>
      <c r="AE167" s="12">
        <f t="shared" si="410"/>
        <v>-2</v>
      </c>
      <c r="AF167" s="12">
        <f t="shared" si="411"/>
        <v>-1</v>
      </c>
      <c r="AG167" s="12">
        <f t="shared" si="412"/>
        <v>4</v>
      </c>
      <c r="AH167" s="12">
        <f t="shared" si="413"/>
        <v>-2</v>
      </c>
      <c r="AI167" s="12">
        <f t="shared" si="414"/>
        <v>-1</v>
      </c>
      <c r="AJ167" s="12">
        <f t="shared" si="415"/>
        <v>-1</v>
      </c>
      <c r="AK167" s="12">
        <f t="shared" si="416"/>
        <v>0</v>
      </c>
      <c r="AL167" s="12">
        <f t="shared" si="417"/>
        <v>0</v>
      </c>
      <c r="AM167" s="12">
        <f t="shared" si="418"/>
        <v>1</v>
      </c>
      <c r="AN167" s="12">
        <f t="shared" si="419"/>
        <v>-2</v>
      </c>
      <c r="AO167" s="12">
        <f t="shared" si="420"/>
        <v>1</v>
      </c>
      <c r="AP167" s="12">
        <f t="shared" si="421"/>
        <v>-9</v>
      </c>
      <c r="AQ167" s="12">
        <f t="shared" si="422"/>
        <v>0</v>
      </c>
      <c r="AR167" s="12">
        <f t="shared" si="423"/>
        <v>0</v>
      </c>
      <c r="AS167" s="12">
        <f t="shared" si="424"/>
        <v>10</v>
      </c>
      <c r="AT167" s="12">
        <f t="shared" si="425"/>
        <v>-1</v>
      </c>
      <c r="AU167" s="79">
        <f t="shared" si="426"/>
        <v>-3</v>
      </c>
      <c r="AV167" s="63"/>
      <c r="AW167" s="17">
        <v>0</v>
      </c>
      <c r="AX167" s="12">
        <v>1</v>
      </c>
      <c r="AY167" s="12">
        <v>1</v>
      </c>
      <c r="AZ167" s="12">
        <v>2</v>
      </c>
      <c r="BA167" s="12">
        <v>1</v>
      </c>
      <c r="BB167" s="12">
        <v>0</v>
      </c>
      <c r="BC167" s="12">
        <v>0</v>
      </c>
      <c r="BD167" s="12">
        <v>0</v>
      </c>
      <c r="BE167" s="12">
        <v>1</v>
      </c>
      <c r="BF167" s="11">
        <v>0</v>
      </c>
      <c r="BG167" s="11">
        <v>0</v>
      </c>
      <c r="BH167" s="11">
        <v>0</v>
      </c>
      <c r="BI167" s="11">
        <v>0</v>
      </c>
      <c r="BJ167" s="11">
        <v>0</v>
      </c>
      <c r="BK167" s="11">
        <v>0</v>
      </c>
      <c r="BL167" s="11">
        <v>0</v>
      </c>
      <c r="BM167" s="11"/>
      <c r="BN167" s="11"/>
      <c r="BO167" s="8"/>
      <c r="BP167" s="19">
        <f t="shared" si="427"/>
        <v>6</v>
      </c>
      <c r="BQ167" s="19"/>
      <c r="BR167" s="5">
        <f t="shared" si="428"/>
        <v>1</v>
      </c>
      <c r="BS167" s="5">
        <f t="shared" si="429"/>
        <v>1</v>
      </c>
      <c r="BT167" s="5">
        <f t="shared" si="430"/>
        <v>0</v>
      </c>
      <c r="BU167" s="5">
        <f t="shared" si="431"/>
        <v>0</v>
      </c>
      <c r="BV167" s="5">
        <f t="shared" si="432"/>
        <v>0</v>
      </c>
      <c r="BW167" s="5">
        <f t="shared" si="433"/>
        <v>4</v>
      </c>
      <c r="BX167" s="5">
        <f t="shared" si="434"/>
        <v>-2</v>
      </c>
      <c r="BY167" s="5">
        <f t="shared" si="435"/>
        <v>-1</v>
      </c>
      <c r="BZ167" s="5">
        <f t="shared" si="436"/>
        <v>0</v>
      </c>
      <c r="CA167" s="5">
        <f t="shared" si="437"/>
        <v>0</v>
      </c>
      <c r="CB167" s="5">
        <f t="shared" si="438"/>
        <v>0</v>
      </c>
      <c r="CC167" s="5">
        <f t="shared" si="439"/>
        <v>1</v>
      </c>
      <c r="CD167" s="5">
        <f t="shared" si="440"/>
        <v>-2</v>
      </c>
      <c r="CE167" s="5">
        <f t="shared" si="441"/>
        <v>1</v>
      </c>
      <c r="CF167" s="5">
        <f t="shared" si="442"/>
        <v>-9</v>
      </c>
      <c r="CG167" s="5">
        <f t="shared" si="443"/>
        <v>0</v>
      </c>
      <c r="CH167" s="5">
        <f t="shared" si="444"/>
        <v>0</v>
      </c>
      <c r="CI167" s="5">
        <f t="shared" si="445"/>
        <v>10</v>
      </c>
      <c r="CJ167" s="5">
        <f t="shared" si="446"/>
        <v>-1</v>
      </c>
      <c r="CK167" s="19">
        <f t="shared" si="447"/>
        <v>3</v>
      </c>
      <c r="CL167" s="19"/>
      <c r="CM167" s="5"/>
      <c r="CN167" s="5">
        <f t="shared" si="448"/>
        <v>0</v>
      </c>
      <c r="CO167" s="5">
        <f t="shared" si="449"/>
        <v>-1</v>
      </c>
      <c r="CP167" s="5">
        <f t="shared" si="450"/>
        <v>0</v>
      </c>
      <c r="CQ167" s="5">
        <f t="shared" si="451"/>
        <v>0</v>
      </c>
      <c r="CR167" s="5">
        <f t="shared" si="452"/>
        <v>4</v>
      </c>
      <c r="CS167" s="5">
        <f t="shared" si="453"/>
        <v>-6</v>
      </c>
      <c r="CT167" s="5">
        <f t="shared" si="454"/>
        <v>1</v>
      </c>
      <c r="CU167" s="5">
        <f t="shared" si="455"/>
        <v>1</v>
      </c>
      <c r="CV167" s="5">
        <f t="shared" si="456"/>
        <v>0</v>
      </c>
      <c r="CW167" s="5">
        <f t="shared" si="457"/>
        <v>0</v>
      </c>
      <c r="CX167" s="5">
        <f t="shared" si="458"/>
        <v>1</v>
      </c>
      <c r="CY167" s="5">
        <f t="shared" si="459"/>
        <v>-3</v>
      </c>
      <c r="CZ167" s="5">
        <f t="shared" si="460"/>
        <v>3</v>
      </c>
      <c r="DA167" s="5">
        <f t="shared" si="461"/>
        <v>-10</v>
      </c>
      <c r="DB167" s="5">
        <f t="shared" si="462"/>
        <v>9</v>
      </c>
      <c r="DC167" s="5">
        <f t="shared" si="463"/>
        <v>0</v>
      </c>
      <c r="DD167" s="5">
        <f t="shared" si="464"/>
        <v>10</v>
      </c>
      <c r="DE167" s="5">
        <f t="shared" si="465"/>
        <v>-11</v>
      </c>
      <c r="DF167" s="19"/>
      <c r="DG167" s="19"/>
      <c r="DH167" s="19"/>
      <c r="DI167" s="77"/>
      <c r="DJ167" s="121">
        <v>0</v>
      </c>
      <c r="DK167" s="121">
        <v>-1</v>
      </c>
      <c r="DL167" s="121" t="e">
        <v>#DIV/0!</v>
      </c>
      <c r="DM167" s="121" t="e">
        <v>#DIV/0!</v>
      </c>
      <c r="DN167" s="121" t="e">
        <v>#DIV/0!</v>
      </c>
      <c r="DO167" s="121">
        <v>-1.5</v>
      </c>
      <c r="DP167" s="121">
        <v>-0.5</v>
      </c>
      <c r="DQ167" s="121">
        <v>-1</v>
      </c>
      <c r="DR167" s="121" t="e">
        <v>#DIV/0!</v>
      </c>
      <c r="DS167" s="121" t="e">
        <v>#DIV/0!</v>
      </c>
      <c r="DT167" s="121" t="e">
        <v>#DIV/0!</v>
      </c>
      <c r="DU167" s="121">
        <v>-3</v>
      </c>
      <c r="DV167" s="121">
        <v>-1.5</v>
      </c>
      <c r="DW167" s="121">
        <v>-10</v>
      </c>
      <c r="DX167" s="121">
        <v>-1</v>
      </c>
      <c r="DY167" s="121" t="e">
        <v>#DIV/0!</v>
      </c>
      <c r="DZ167" s="121" t="e">
        <v>#DIV/0!</v>
      </c>
      <c r="EA167" s="121"/>
      <c r="EB167" s="24"/>
      <c r="EC167" s="63"/>
      <c r="ED167" s="77"/>
      <c r="EE167" s="77"/>
      <c r="EF167" s="77"/>
      <c r="EG167" s="77"/>
      <c r="EH167" s="77"/>
      <c r="EI167" s="77"/>
      <c r="EJ167" s="77"/>
      <c r="EK167" s="77"/>
      <c r="EL167" s="77"/>
      <c r="EM167" s="77"/>
      <c r="EN167" s="77"/>
      <c r="EO167" s="77"/>
      <c r="EP167" s="77"/>
      <c r="EQ167" s="77"/>
      <c r="ER167" s="77"/>
      <c r="ES167" s="77"/>
      <c r="ET167" s="77"/>
      <c r="EU167" s="77"/>
      <c r="EV167" s="77"/>
      <c r="EW167" s="24"/>
      <c r="EX167" s="19"/>
      <c r="EY167" s="77"/>
      <c r="EZ167" s="77"/>
      <c r="FA167" s="77"/>
      <c r="FB167" s="77"/>
      <c r="FC167" s="77"/>
      <c r="FD167" s="77"/>
      <c r="FE167" s="77"/>
      <c r="FF167" s="77"/>
      <c r="FG167" s="77"/>
      <c r="FH167" s="77"/>
      <c r="FI167" s="77"/>
      <c r="FJ167" s="77"/>
      <c r="FK167" s="77"/>
      <c r="FL167" s="77"/>
      <c r="FM167" s="77"/>
      <c r="FN167" s="77"/>
      <c r="FO167" s="77"/>
      <c r="FP167" s="77"/>
      <c r="FQ167" s="77"/>
      <c r="FR167" s="24"/>
      <c r="FS167" s="24"/>
      <c r="FT167" s="24"/>
      <c r="FU167" s="77"/>
      <c r="FV167" s="77"/>
      <c r="FW167" s="77"/>
      <c r="FX167" s="77"/>
      <c r="FY167" s="77"/>
      <c r="FZ167" s="77"/>
      <c r="GA167" s="77"/>
      <c r="GB167" s="77"/>
      <c r="GC167" s="77"/>
      <c r="GD167" s="77"/>
      <c r="GE167" s="77"/>
      <c r="GF167" s="77"/>
      <c r="GG167" s="77"/>
      <c r="GH167" s="77"/>
      <c r="GI167" s="77"/>
      <c r="GJ167" s="77"/>
      <c r="GK167" s="77"/>
      <c r="GL167" s="77"/>
      <c r="GM167" s="77"/>
      <c r="GN167" s="24"/>
      <c r="GO167" s="24">
        <v>0.26012999999999997</v>
      </c>
      <c r="GP167" s="10">
        <f t="shared" si="466"/>
        <v>0.26012999999999997</v>
      </c>
      <c r="GQ167" s="10">
        <f t="shared" si="467"/>
        <v>0.26012999999999997</v>
      </c>
      <c r="GR167" s="10">
        <f t="shared" si="468"/>
        <v>0</v>
      </c>
      <c r="GS167" s="10">
        <f t="shared" si="469"/>
        <v>0</v>
      </c>
      <c r="GT167" s="10">
        <f t="shared" si="470"/>
        <v>0</v>
      </c>
      <c r="GU167" s="10">
        <f t="shared" si="471"/>
        <v>1.0405199999999999</v>
      </c>
      <c r="GV167" s="10">
        <f t="shared" si="472"/>
        <v>-0.52025999999999994</v>
      </c>
      <c r="GW167" s="10">
        <f t="shared" si="473"/>
        <v>-0.26012999999999997</v>
      </c>
      <c r="GX167" s="10">
        <f t="shared" si="474"/>
        <v>0</v>
      </c>
      <c r="GY167" s="10">
        <f t="shared" si="475"/>
        <v>0</v>
      </c>
      <c r="GZ167" s="10">
        <f t="shared" si="476"/>
        <v>0</v>
      </c>
      <c r="HA167" s="10">
        <f t="shared" si="477"/>
        <v>0.26012999999999997</v>
      </c>
      <c r="HB167" s="10">
        <f t="shared" si="478"/>
        <v>-0.52025999999999994</v>
      </c>
      <c r="HC167" s="10">
        <f t="shared" si="479"/>
        <v>0.26012999999999997</v>
      </c>
      <c r="HD167" s="10">
        <f t="shared" si="480"/>
        <v>-2.34117</v>
      </c>
      <c r="HE167" s="10">
        <f t="shared" si="481"/>
        <v>0</v>
      </c>
      <c r="HF167" s="10">
        <f t="shared" si="482"/>
        <v>0</v>
      </c>
      <c r="HG167" s="10">
        <f t="shared" si="483"/>
        <v>2.6012999999999997</v>
      </c>
      <c r="HH167" s="10">
        <f t="shared" si="484"/>
        <v>-0.26012999999999997</v>
      </c>
      <c r="HI167" s="19">
        <f t="shared" si="485"/>
        <v>0.78038999999999992</v>
      </c>
      <c r="HJ167" s="115"/>
      <c r="HK167" s="115"/>
      <c r="HL167" s="115"/>
      <c r="HM167" s="115"/>
      <c r="HN167" s="115"/>
      <c r="HO167" s="115"/>
      <c r="HP167" s="115"/>
      <c r="HQ167" s="115"/>
      <c r="HR167" s="115"/>
      <c r="HS167" s="115"/>
      <c r="HT167" s="115"/>
      <c r="HU167" s="115"/>
      <c r="HV167" s="115"/>
      <c r="HW167" s="115"/>
      <c r="HX167" s="115"/>
      <c r="HY167" s="115"/>
      <c r="HZ167" s="115"/>
      <c r="IA167" s="115"/>
      <c r="IB167" s="115"/>
      <c r="IC167" s="22">
        <f t="shared" si="406"/>
        <v>0.26012999999999997</v>
      </c>
      <c r="ID167" s="22"/>
      <c r="IE167" s="24">
        <f t="shared" si="404"/>
        <v>-2.2866420477370477E-8</v>
      </c>
      <c r="IF167" s="24">
        <f t="shared" si="405"/>
        <v>6.8599261432111434E-8</v>
      </c>
    </row>
    <row r="168" spans="1:240" x14ac:dyDescent="0.25">
      <c r="A168" s="163">
        <v>166</v>
      </c>
      <c r="B168" s="49"/>
      <c r="C168" s="49" t="s">
        <v>185</v>
      </c>
      <c r="D168" s="49" t="s">
        <v>185</v>
      </c>
      <c r="E168" s="82">
        <v>261</v>
      </c>
      <c r="F168" s="52" t="s">
        <v>145</v>
      </c>
      <c r="G168" s="17">
        <v>833</v>
      </c>
      <c r="H168" s="12">
        <v>835</v>
      </c>
      <c r="I168" s="12">
        <v>739</v>
      </c>
      <c r="J168" s="12">
        <v>813</v>
      </c>
      <c r="K168" s="12">
        <v>846</v>
      </c>
      <c r="L168" s="12">
        <v>887</v>
      </c>
      <c r="M168" s="12">
        <v>1027</v>
      </c>
      <c r="N168" s="12">
        <v>1325</v>
      </c>
      <c r="O168" s="12">
        <v>1499</v>
      </c>
      <c r="P168" s="11">
        <v>1609</v>
      </c>
      <c r="Q168" s="11">
        <v>1633</v>
      </c>
      <c r="R168" s="12">
        <v>1809</v>
      </c>
      <c r="S168" s="11">
        <v>2138</v>
      </c>
      <c r="T168" s="11">
        <v>2273</v>
      </c>
      <c r="U168" s="11">
        <v>2564</v>
      </c>
      <c r="V168" s="98">
        <v>3993</v>
      </c>
      <c r="W168" s="98">
        <v>5643</v>
      </c>
      <c r="X168" s="98">
        <v>10301</v>
      </c>
      <c r="Y168" s="98">
        <v>19397</v>
      </c>
      <c r="Z168" s="97">
        <v>25428</v>
      </c>
      <c r="AA168" s="134"/>
      <c r="AB168" s="72">
        <f t="shared" si="407"/>
        <v>2</v>
      </c>
      <c r="AC168" s="11">
        <f t="shared" si="408"/>
        <v>-96</v>
      </c>
      <c r="AD168" s="11">
        <f t="shared" si="409"/>
        <v>74</v>
      </c>
      <c r="AE168" s="11">
        <f t="shared" si="410"/>
        <v>33</v>
      </c>
      <c r="AF168" s="11">
        <f t="shared" si="411"/>
        <v>41</v>
      </c>
      <c r="AG168" s="11">
        <f t="shared" si="412"/>
        <v>140</v>
      </c>
      <c r="AH168" s="11">
        <f t="shared" si="413"/>
        <v>298</v>
      </c>
      <c r="AI168" s="11">
        <f t="shared" si="414"/>
        <v>174</v>
      </c>
      <c r="AJ168" s="11">
        <f t="shared" si="415"/>
        <v>110</v>
      </c>
      <c r="AK168" s="11">
        <f t="shared" si="416"/>
        <v>24</v>
      </c>
      <c r="AL168" s="11">
        <f t="shared" si="417"/>
        <v>176</v>
      </c>
      <c r="AM168" s="11">
        <f t="shared" si="418"/>
        <v>329</v>
      </c>
      <c r="AN168" s="11">
        <f t="shared" si="419"/>
        <v>135</v>
      </c>
      <c r="AO168" s="11">
        <f t="shared" si="420"/>
        <v>291</v>
      </c>
      <c r="AP168" s="11">
        <f t="shared" si="421"/>
        <v>1429</v>
      </c>
      <c r="AQ168" s="11">
        <f t="shared" si="422"/>
        <v>1650</v>
      </c>
      <c r="AR168" s="11">
        <f t="shared" si="423"/>
        <v>4658</v>
      </c>
      <c r="AS168" s="11">
        <f t="shared" si="424"/>
        <v>9096</v>
      </c>
      <c r="AT168" s="11">
        <f t="shared" si="425"/>
        <v>6031</v>
      </c>
      <c r="AU168" s="78">
        <f t="shared" si="426"/>
        <v>24595</v>
      </c>
      <c r="AV168" s="65"/>
      <c r="AW168" s="17">
        <v>139</v>
      </c>
      <c r="AX168" s="12">
        <v>204</v>
      </c>
      <c r="AY168" s="12">
        <v>151</v>
      </c>
      <c r="AZ168" s="12">
        <v>156</v>
      </c>
      <c r="BA168" s="12">
        <v>112</v>
      </c>
      <c r="BB168" s="12">
        <v>163</v>
      </c>
      <c r="BC168" s="12">
        <v>117</v>
      </c>
      <c r="BD168" s="12">
        <v>184</v>
      </c>
      <c r="BE168" s="12">
        <v>202</v>
      </c>
      <c r="BF168" s="11">
        <v>309</v>
      </c>
      <c r="BG168" s="11">
        <v>238</v>
      </c>
      <c r="BH168" s="11">
        <v>259</v>
      </c>
      <c r="BI168" s="11">
        <v>186</v>
      </c>
      <c r="BJ168" s="11">
        <v>246</v>
      </c>
      <c r="BK168" s="11">
        <v>205</v>
      </c>
      <c r="BL168" s="11">
        <v>92</v>
      </c>
      <c r="BM168" s="11">
        <v>185</v>
      </c>
      <c r="BN168" s="11">
        <v>253</v>
      </c>
      <c r="BO168" s="11">
        <v>243</v>
      </c>
      <c r="BP168" s="27">
        <f t="shared" si="427"/>
        <v>3644</v>
      </c>
      <c r="BQ168" s="134"/>
      <c r="BR168" s="5">
        <f t="shared" si="428"/>
        <v>141</v>
      </c>
      <c r="BS168" s="5">
        <f t="shared" si="429"/>
        <v>108</v>
      </c>
      <c r="BT168" s="5">
        <f t="shared" si="430"/>
        <v>225</v>
      </c>
      <c r="BU168" s="5">
        <f t="shared" si="431"/>
        <v>189</v>
      </c>
      <c r="BV168" s="5">
        <f t="shared" si="432"/>
        <v>153</v>
      </c>
      <c r="BW168" s="5">
        <f t="shared" si="433"/>
        <v>303</v>
      </c>
      <c r="BX168" s="5">
        <f t="shared" si="434"/>
        <v>415</v>
      </c>
      <c r="BY168" s="5">
        <f t="shared" si="435"/>
        <v>358</v>
      </c>
      <c r="BZ168" s="5">
        <f t="shared" si="436"/>
        <v>312</v>
      </c>
      <c r="CA168" s="5">
        <f t="shared" si="437"/>
        <v>333</v>
      </c>
      <c r="CB168" s="5">
        <f t="shared" si="438"/>
        <v>414</v>
      </c>
      <c r="CC168" s="5">
        <f t="shared" si="439"/>
        <v>588</v>
      </c>
      <c r="CD168" s="5">
        <f t="shared" si="440"/>
        <v>321</v>
      </c>
      <c r="CE168" s="5">
        <f t="shared" si="441"/>
        <v>537</v>
      </c>
      <c r="CF168" s="5">
        <f t="shared" si="442"/>
        <v>1634</v>
      </c>
      <c r="CG168" s="5">
        <f t="shared" si="443"/>
        <v>1742</v>
      </c>
      <c r="CH168" s="5">
        <f t="shared" si="444"/>
        <v>4843</v>
      </c>
      <c r="CI168" s="5">
        <f t="shared" si="445"/>
        <v>9349</v>
      </c>
      <c r="CJ168" s="5">
        <f t="shared" si="446"/>
        <v>6274</v>
      </c>
      <c r="CK168" s="19">
        <f t="shared" si="447"/>
        <v>28239</v>
      </c>
      <c r="CL168" s="19"/>
      <c r="CM168" s="5"/>
      <c r="CN168" s="5">
        <f t="shared" si="448"/>
        <v>-33</v>
      </c>
      <c r="CO168" s="5">
        <f t="shared" si="449"/>
        <v>117</v>
      </c>
      <c r="CP168" s="5">
        <f t="shared" si="450"/>
        <v>-36</v>
      </c>
      <c r="CQ168" s="5">
        <f t="shared" si="451"/>
        <v>-36</v>
      </c>
      <c r="CR168" s="5">
        <f t="shared" si="452"/>
        <v>150</v>
      </c>
      <c r="CS168" s="5">
        <f t="shared" si="453"/>
        <v>112</v>
      </c>
      <c r="CT168" s="5">
        <f t="shared" si="454"/>
        <v>-57</v>
      </c>
      <c r="CU168" s="5">
        <f t="shared" si="455"/>
        <v>-46</v>
      </c>
      <c r="CV168" s="5">
        <f t="shared" si="456"/>
        <v>21</v>
      </c>
      <c r="CW168" s="5">
        <f t="shared" si="457"/>
        <v>81</v>
      </c>
      <c r="CX168" s="5">
        <f t="shared" si="458"/>
        <v>174</v>
      </c>
      <c r="CY168" s="5">
        <f t="shared" si="459"/>
        <v>-267</v>
      </c>
      <c r="CZ168" s="5">
        <f t="shared" si="460"/>
        <v>216</v>
      </c>
      <c r="DA168" s="5">
        <f t="shared" si="461"/>
        <v>1097</v>
      </c>
      <c r="DB168" s="5">
        <f t="shared" si="462"/>
        <v>108</v>
      </c>
      <c r="DC168" s="5">
        <f t="shared" si="463"/>
        <v>3101</v>
      </c>
      <c r="DD168" s="5">
        <f t="shared" si="464"/>
        <v>4506</v>
      </c>
      <c r="DE168" s="5">
        <f t="shared" si="465"/>
        <v>-3075</v>
      </c>
      <c r="DF168" s="19"/>
      <c r="DG168" s="19"/>
      <c r="DH168" s="19"/>
      <c r="DI168" s="77"/>
      <c r="DJ168" s="121">
        <v>-0.23404255319148937</v>
      </c>
      <c r="DK168" s="121">
        <v>1.0833333333333333</v>
      </c>
      <c r="DL168" s="121">
        <v>-0.16</v>
      </c>
      <c r="DM168" s="121">
        <v>-0.19047619047619047</v>
      </c>
      <c r="DN168" s="121">
        <v>0.98039215686274506</v>
      </c>
      <c r="DO168" s="121">
        <v>0.36963696369636961</v>
      </c>
      <c r="DP168" s="121">
        <v>-0.13734939759036144</v>
      </c>
      <c r="DQ168" s="121">
        <v>-0.12849162011173185</v>
      </c>
      <c r="DR168" s="121">
        <v>6.7307692307692304E-2</v>
      </c>
      <c r="DS168" s="121">
        <v>0.24324324324324326</v>
      </c>
      <c r="DT168" s="121">
        <v>0.42028985507246375</v>
      </c>
      <c r="DU168" s="121">
        <v>-0.45408163265306123</v>
      </c>
      <c r="DV168" s="121">
        <v>0.67289719626168221</v>
      </c>
      <c r="DW168" s="121">
        <v>2.0428305400372437</v>
      </c>
      <c r="DX168" s="121">
        <v>6.6095471236230108E-2</v>
      </c>
      <c r="DY168" s="121">
        <v>1.7801377726750862</v>
      </c>
      <c r="DZ168" s="121">
        <v>0.93041503200495557</v>
      </c>
      <c r="EA168" s="121"/>
      <c r="EB168" s="24"/>
      <c r="EC168" s="65"/>
      <c r="ED168" s="77"/>
      <c r="EE168" s="77"/>
      <c r="EF168" s="77"/>
      <c r="EG168" s="77"/>
      <c r="EH168" s="77"/>
      <c r="EI168" s="77"/>
      <c r="EJ168" s="77"/>
      <c r="EK168" s="77"/>
      <c r="EL168" s="77"/>
      <c r="EM168" s="77"/>
      <c r="EN168" s="77"/>
      <c r="EO168" s="77"/>
      <c r="EP168" s="77"/>
      <c r="EQ168" s="77"/>
      <c r="ER168" s="77"/>
      <c r="ES168" s="77"/>
      <c r="ET168" s="77"/>
      <c r="EU168" s="77"/>
      <c r="EV168" s="77"/>
      <c r="EW168" s="24"/>
      <c r="EX168" s="27"/>
      <c r="EY168" s="77"/>
      <c r="EZ168" s="77"/>
      <c r="FA168" s="77"/>
      <c r="FB168" s="77"/>
      <c r="FC168" s="77"/>
      <c r="FD168" s="77"/>
      <c r="FE168" s="77"/>
      <c r="FF168" s="77"/>
      <c r="FG168" s="77"/>
      <c r="FH168" s="77"/>
      <c r="FI168" s="77"/>
      <c r="FJ168" s="77"/>
      <c r="FK168" s="77"/>
      <c r="FL168" s="77"/>
      <c r="FM168" s="77"/>
      <c r="FN168" s="77"/>
      <c r="FO168" s="77"/>
      <c r="FP168" s="77"/>
      <c r="FQ168" s="77"/>
      <c r="FR168" s="24"/>
      <c r="FS168" s="24"/>
      <c r="FT168" s="24"/>
      <c r="FU168" s="77"/>
      <c r="FV168" s="77"/>
      <c r="FW168" s="77"/>
      <c r="FX168" s="77"/>
      <c r="FY168" s="77"/>
      <c r="FZ168" s="77"/>
      <c r="GA168" s="77"/>
      <c r="GB168" s="77"/>
      <c r="GC168" s="77"/>
      <c r="GD168" s="77"/>
      <c r="GE168" s="77"/>
      <c r="GF168" s="77"/>
      <c r="GG168" s="77"/>
      <c r="GH168" s="77"/>
      <c r="GI168" s="77"/>
      <c r="GJ168" s="77"/>
      <c r="GK168" s="77"/>
      <c r="GL168" s="77"/>
      <c r="GM168" s="77"/>
      <c r="GN168" s="24"/>
      <c r="GO168" s="24">
        <v>0.80735999999999997</v>
      </c>
      <c r="GP168" s="10">
        <f t="shared" si="466"/>
        <v>113.83775999999999</v>
      </c>
      <c r="GQ168" s="10">
        <f t="shared" si="467"/>
        <v>87.194879999999998</v>
      </c>
      <c r="GR168" s="10">
        <f t="shared" si="468"/>
        <v>181.65600000000001</v>
      </c>
      <c r="GS168" s="10">
        <f t="shared" si="469"/>
        <v>152.59103999999999</v>
      </c>
      <c r="GT168" s="10">
        <f t="shared" si="470"/>
        <v>123.52607999999999</v>
      </c>
      <c r="GU168" s="10">
        <f t="shared" si="471"/>
        <v>244.63007999999999</v>
      </c>
      <c r="GV168" s="10">
        <f t="shared" si="472"/>
        <v>335.05439999999999</v>
      </c>
      <c r="GW168" s="10">
        <f t="shared" si="473"/>
        <v>289.03487999999999</v>
      </c>
      <c r="GX168" s="10">
        <f t="shared" si="474"/>
        <v>251.89632</v>
      </c>
      <c r="GY168" s="10">
        <f t="shared" si="475"/>
        <v>268.85087999999996</v>
      </c>
      <c r="GZ168" s="10">
        <f t="shared" si="476"/>
        <v>334.24703999999997</v>
      </c>
      <c r="HA168" s="10">
        <f t="shared" si="477"/>
        <v>474.72767999999996</v>
      </c>
      <c r="HB168" s="10">
        <f t="shared" si="478"/>
        <v>259.16255999999998</v>
      </c>
      <c r="HC168" s="10">
        <f t="shared" si="479"/>
        <v>433.55232000000001</v>
      </c>
      <c r="HD168" s="10">
        <f t="shared" si="480"/>
        <v>1319.22624</v>
      </c>
      <c r="HE168" s="10">
        <f t="shared" si="481"/>
        <v>1406.42112</v>
      </c>
      <c r="HF168" s="10">
        <f t="shared" si="482"/>
        <v>3910.04448</v>
      </c>
      <c r="HG168" s="10">
        <f t="shared" si="483"/>
        <v>7548.00864</v>
      </c>
      <c r="HH168" s="10">
        <f t="shared" si="484"/>
        <v>5065.3766399999995</v>
      </c>
      <c r="HI168" s="19">
        <f t="shared" si="485"/>
        <v>22799.03904</v>
      </c>
      <c r="HJ168" s="115"/>
      <c r="HK168" s="115"/>
      <c r="HL168" s="115"/>
      <c r="HM168" s="115"/>
      <c r="HN168" s="115"/>
      <c r="HO168" s="115"/>
      <c r="HP168" s="115"/>
      <c r="HQ168" s="115"/>
      <c r="HR168" s="115"/>
      <c r="HS168" s="115"/>
      <c r="HT168" s="115"/>
      <c r="HU168" s="115"/>
      <c r="HV168" s="115"/>
      <c r="HW168" s="115"/>
      <c r="HX168" s="115"/>
      <c r="HY168" s="115"/>
      <c r="HZ168" s="115"/>
      <c r="IA168" s="115"/>
      <c r="IB168" s="115"/>
      <c r="IC168" s="22">
        <f t="shared" si="406"/>
        <v>0.80735999999999997</v>
      </c>
      <c r="ID168" s="22"/>
      <c r="IE168" s="24">
        <f t="shared" si="404"/>
        <v>4.4526595212582195E-4</v>
      </c>
      <c r="IF168" s="24">
        <f t="shared" si="405"/>
        <v>2.0041226047308076E-3</v>
      </c>
    </row>
    <row r="169" spans="1:240" x14ac:dyDescent="0.25">
      <c r="A169" s="163">
        <v>167</v>
      </c>
      <c r="B169" s="49"/>
      <c r="C169" s="49" t="s">
        <v>185</v>
      </c>
      <c r="D169" s="49" t="s">
        <v>185</v>
      </c>
      <c r="E169" s="82">
        <v>228</v>
      </c>
      <c r="F169" s="52" t="s">
        <v>192</v>
      </c>
      <c r="G169" s="17">
        <v>0</v>
      </c>
      <c r="H169" s="12">
        <v>0</v>
      </c>
      <c r="I169" s="12">
        <v>0</v>
      </c>
      <c r="J169" s="12">
        <v>10</v>
      </c>
      <c r="K169" s="12">
        <v>17</v>
      </c>
      <c r="L169" s="12">
        <v>15</v>
      </c>
      <c r="M169" s="12">
        <v>21</v>
      </c>
      <c r="N169" s="12">
        <v>28</v>
      </c>
      <c r="O169" s="12">
        <v>30</v>
      </c>
      <c r="P169" s="11">
        <v>47</v>
      </c>
      <c r="Q169" s="11">
        <v>58</v>
      </c>
      <c r="R169" s="12">
        <v>62</v>
      </c>
      <c r="S169" s="11">
        <v>74</v>
      </c>
      <c r="T169" s="11">
        <v>81</v>
      </c>
      <c r="U169" s="11">
        <v>80</v>
      </c>
      <c r="V169" s="98">
        <v>68</v>
      </c>
      <c r="W169" s="98">
        <v>69</v>
      </c>
      <c r="X169" s="98">
        <v>65</v>
      </c>
      <c r="Y169" s="98">
        <v>67</v>
      </c>
      <c r="Z169" s="97">
        <v>59</v>
      </c>
      <c r="AA169" s="65"/>
      <c r="AB169" s="72">
        <f t="shared" si="407"/>
        <v>0</v>
      </c>
      <c r="AC169" s="11">
        <f t="shared" si="408"/>
        <v>0</v>
      </c>
      <c r="AD169" s="11">
        <f t="shared" si="409"/>
        <v>10</v>
      </c>
      <c r="AE169" s="11">
        <f t="shared" si="410"/>
        <v>7</v>
      </c>
      <c r="AF169" s="11">
        <f t="shared" si="411"/>
        <v>-2</v>
      </c>
      <c r="AG169" s="11">
        <f t="shared" si="412"/>
        <v>6</v>
      </c>
      <c r="AH169" s="11">
        <f t="shared" si="413"/>
        <v>7</v>
      </c>
      <c r="AI169" s="11">
        <f t="shared" si="414"/>
        <v>2</v>
      </c>
      <c r="AJ169" s="11">
        <f t="shared" si="415"/>
        <v>17</v>
      </c>
      <c r="AK169" s="11">
        <f t="shared" si="416"/>
        <v>11</v>
      </c>
      <c r="AL169" s="11">
        <f t="shared" si="417"/>
        <v>4</v>
      </c>
      <c r="AM169" s="11">
        <f t="shared" si="418"/>
        <v>12</v>
      </c>
      <c r="AN169" s="11">
        <f t="shared" si="419"/>
        <v>7</v>
      </c>
      <c r="AO169" s="11">
        <f t="shared" si="420"/>
        <v>-1</v>
      </c>
      <c r="AP169" s="11">
        <f t="shared" si="421"/>
        <v>-12</v>
      </c>
      <c r="AQ169" s="11">
        <f t="shared" si="422"/>
        <v>1</v>
      </c>
      <c r="AR169" s="11">
        <f t="shared" si="423"/>
        <v>-4</v>
      </c>
      <c r="AS169" s="11">
        <f t="shared" si="424"/>
        <v>2</v>
      </c>
      <c r="AT169" s="11">
        <f t="shared" si="425"/>
        <v>-8</v>
      </c>
      <c r="AU169" s="78">
        <f t="shared" si="426"/>
        <v>59</v>
      </c>
      <c r="AV169" s="65"/>
      <c r="AW169" s="17">
        <v>0</v>
      </c>
      <c r="AX169" s="12">
        <v>0</v>
      </c>
      <c r="AY169" s="12">
        <v>0</v>
      </c>
      <c r="AZ169" s="12">
        <v>0</v>
      </c>
      <c r="BA169" s="12">
        <v>2</v>
      </c>
      <c r="BB169" s="12">
        <v>0</v>
      </c>
      <c r="BC169" s="12">
        <v>6</v>
      </c>
      <c r="BD169" s="12">
        <v>5</v>
      </c>
      <c r="BE169" s="12">
        <v>6</v>
      </c>
      <c r="BF169" s="11">
        <v>1</v>
      </c>
      <c r="BG169" s="11">
        <v>1</v>
      </c>
      <c r="BH169" s="11">
        <v>1</v>
      </c>
      <c r="BI169" s="11">
        <v>4</v>
      </c>
      <c r="BJ169" s="11">
        <v>1</v>
      </c>
      <c r="BK169" s="11">
        <v>4</v>
      </c>
      <c r="BL169" s="11">
        <v>5</v>
      </c>
      <c r="BM169" s="11">
        <v>9</v>
      </c>
      <c r="BN169" s="11">
        <v>4</v>
      </c>
      <c r="BO169" s="8">
        <v>6.5</v>
      </c>
      <c r="BP169" s="27">
        <f t="shared" si="427"/>
        <v>55.5</v>
      </c>
      <c r="BQ169" s="19"/>
      <c r="BR169" s="5">
        <f t="shared" si="428"/>
        <v>0</v>
      </c>
      <c r="BS169" s="5">
        <f t="shared" si="429"/>
        <v>0</v>
      </c>
      <c r="BT169" s="5">
        <f t="shared" si="430"/>
        <v>10</v>
      </c>
      <c r="BU169" s="5">
        <f t="shared" si="431"/>
        <v>7</v>
      </c>
      <c r="BV169" s="5">
        <f t="shared" si="432"/>
        <v>0</v>
      </c>
      <c r="BW169" s="5">
        <f t="shared" si="433"/>
        <v>6</v>
      </c>
      <c r="BX169" s="5">
        <f t="shared" si="434"/>
        <v>13</v>
      </c>
      <c r="BY169" s="5">
        <f t="shared" si="435"/>
        <v>7</v>
      </c>
      <c r="BZ169" s="5">
        <f t="shared" si="436"/>
        <v>23</v>
      </c>
      <c r="CA169" s="5">
        <f t="shared" si="437"/>
        <v>12</v>
      </c>
      <c r="CB169" s="5">
        <f t="shared" si="438"/>
        <v>5</v>
      </c>
      <c r="CC169" s="5">
        <f t="shared" si="439"/>
        <v>13</v>
      </c>
      <c r="CD169" s="5">
        <f t="shared" si="440"/>
        <v>11</v>
      </c>
      <c r="CE169" s="5">
        <f t="shared" si="441"/>
        <v>0</v>
      </c>
      <c r="CF169" s="5">
        <f t="shared" si="442"/>
        <v>-8</v>
      </c>
      <c r="CG169" s="5">
        <f t="shared" si="443"/>
        <v>6</v>
      </c>
      <c r="CH169" s="5">
        <f t="shared" si="444"/>
        <v>5</v>
      </c>
      <c r="CI169" s="5">
        <f t="shared" si="445"/>
        <v>6</v>
      </c>
      <c r="CJ169" s="5">
        <f t="shared" si="446"/>
        <v>-1.5</v>
      </c>
      <c r="CK169" s="19">
        <f t="shared" si="447"/>
        <v>114.5</v>
      </c>
      <c r="CL169" s="19"/>
      <c r="CM169" s="5"/>
      <c r="CN169" s="5">
        <f t="shared" si="448"/>
        <v>0</v>
      </c>
      <c r="CO169" s="5">
        <f t="shared" si="449"/>
        <v>10</v>
      </c>
      <c r="CP169" s="5">
        <f t="shared" si="450"/>
        <v>-3</v>
      </c>
      <c r="CQ169" s="5">
        <f t="shared" si="451"/>
        <v>-7</v>
      </c>
      <c r="CR169" s="5">
        <f t="shared" si="452"/>
        <v>6</v>
      </c>
      <c r="CS169" s="5">
        <f t="shared" si="453"/>
        <v>7</v>
      </c>
      <c r="CT169" s="5">
        <f t="shared" si="454"/>
        <v>-6</v>
      </c>
      <c r="CU169" s="5">
        <f t="shared" si="455"/>
        <v>16</v>
      </c>
      <c r="CV169" s="5">
        <f t="shared" si="456"/>
        <v>-11</v>
      </c>
      <c r="CW169" s="5">
        <f t="shared" si="457"/>
        <v>-7</v>
      </c>
      <c r="CX169" s="5">
        <f t="shared" si="458"/>
        <v>8</v>
      </c>
      <c r="CY169" s="5">
        <f t="shared" si="459"/>
        <v>-2</v>
      </c>
      <c r="CZ169" s="5">
        <f t="shared" si="460"/>
        <v>-11</v>
      </c>
      <c r="DA169" s="5">
        <f t="shared" si="461"/>
        <v>-8</v>
      </c>
      <c r="DB169" s="5">
        <f t="shared" si="462"/>
        <v>14</v>
      </c>
      <c r="DC169" s="5">
        <f t="shared" si="463"/>
        <v>-1</v>
      </c>
      <c r="DD169" s="5">
        <f t="shared" si="464"/>
        <v>1</v>
      </c>
      <c r="DE169" s="5">
        <f t="shared" si="465"/>
        <v>-7.5</v>
      </c>
      <c r="DF169" s="19"/>
      <c r="DG169" s="19"/>
      <c r="DH169" s="19"/>
      <c r="DI169" s="77"/>
      <c r="DJ169" s="121" t="e">
        <v>#DIV/0!</v>
      </c>
      <c r="DK169" s="121" t="e">
        <v>#DIV/0!</v>
      </c>
      <c r="DL169" s="121">
        <v>-0.3</v>
      </c>
      <c r="DM169" s="121">
        <v>-1</v>
      </c>
      <c r="DN169" s="121" t="e">
        <v>#DIV/0!</v>
      </c>
      <c r="DO169" s="121">
        <v>1.1666666666666667</v>
      </c>
      <c r="DP169" s="121">
        <v>-0.46153846153846156</v>
      </c>
      <c r="DQ169" s="121">
        <v>2.2857142857142856</v>
      </c>
      <c r="DR169" s="121">
        <v>-0.47826086956521741</v>
      </c>
      <c r="DS169" s="121">
        <v>-0.58333333333333337</v>
      </c>
      <c r="DT169" s="121">
        <v>1.6</v>
      </c>
      <c r="DU169" s="121">
        <v>-0.15384615384615385</v>
      </c>
      <c r="DV169" s="121">
        <v>-1</v>
      </c>
      <c r="DW169" s="121" t="e">
        <v>#DIV/0!</v>
      </c>
      <c r="DX169" s="121">
        <v>-1.75</v>
      </c>
      <c r="DY169" s="121">
        <v>-0.16666666666666666</v>
      </c>
      <c r="DZ169" s="121">
        <v>0.2</v>
      </c>
      <c r="EA169" s="121"/>
      <c r="EB169" s="24"/>
      <c r="EC169" s="63"/>
      <c r="ED169" s="77"/>
      <c r="EE169" s="77"/>
      <c r="EF169" s="77"/>
      <c r="EG169" s="77"/>
      <c r="EH169" s="77"/>
      <c r="EI169" s="77"/>
      <c r="EJ169" s="77"/>
      <c r="EK169" s="77"/>
      <c r="EL169" s="77"/>
      <c r="EM169" s="77"/>
      <c r="EN169" s="77"/>
      <c r="EO169" s="77"/>
      <c r="EP169" s="77"/>
      <c r="EQ169" s="77"/>
      <c r="ER169" s="77"/>
      <c r="ES169" s="77"/>
      <c r="ET169" s="77"/>
      <c r="EU169" s="77"/>
      <c r="EV169" s="77"/>
      <c r="EW169" s="24"/>
      <c r="EX169" s="19"/>
      <c r="EY169" s="77"/>
      <c r="EZ169" s="77"/>
      <c r="FA169" s="77"/>
      <c r="FB169" s="77"/>
      <c r="FC169" s="77"/>
      <c r="FD169" s="77"/>
      <c r="FE169" s="77"/>
      <c r="FF169" s="77"/>
      <c r="FG169" s="77"/>
      <c r="FH169" s="77"/>
      <c r="FI169" s="77"/>
      <c r="FJ169" s="77"/>
      <c r="FK169" s="77"/>
      <c r="FL169" s="77"/>
      <c r="FM169" s="77"/>
      <c r="FN169" s="77"/>
      <c r="FO169" s="77"/>
      <c r="FP169" s="77"/>
      <c r="FQ169" s="77"/>
      <c r="FR169" s="24"/>
      <c r="FS169" s="24"/>
      <c r="FT169" s="24"/>
      <c r="FU169" s="77"/>
      <c r="FV169" s="77"/>
      <c r="FW169" s="77"/>
      <c r="FX169" s="77"/>
      <c r="FY169" s="77"/>
      <c r="FZ169" s="77"/>
      <c r="GA169" s="77"/>
      <c r="GB169" s="77"/>
      <c r="GC169" s="77"/>
      <c r="GD169" s="77"/>
      <c r="GE169" s="77"/>
      <c r="GF169" s="77"/>
      <c r="GG169" s="77"/>
      <c r="GH169" s="77"/>
      <c r="GI169" s="77"/>
      <c r="GJ169" s="77"/>
      <c r="GK169" s="77"/>
      <c r="GL169" s="77"/>
      <c r="GM169" s="77"/>
      <c r="GN169" s="24"/>
      <c r="GO169" s="24">
        <v>0.86129999999999995</v>
      </c>
      <c r="GP169" s="10">
        <f t="shared" si="466"/>
        <v>0</v>
      </c>
      <c r="GQ169" s="10">
        <f t="shared" si="467"/>
        <v>0</v>
      </c>
      <c r="GR169" s="10">
        <f t="shared" si="468"/>
        <v>8.6129999999999995</v>
      </c>
      <c r="GS169" s="10">
        <f t="shared" si="469"/>
        <v>6.0290999999999997</v>
      </c>
      <c r="GT169" s="10">
        <f t="shared" si="470"/>
        <v>0</v>
      </c>
      <c r="GU169" s="10">
        <f t="shared" si="471"/>
        <v>5.1677999999999997</v>
      </c>
      <c r="GV169" s="10">
        <f t="shared" si="472"/>
        <v>11.196899999999999</v>
      </c>
      <c r="GW169" s="10">
        <f t="shared" si="473"/>
        <v>6.0290999999999997</v>
      </c>
      <c r="GX169" s="10">
        <f t="shared" si="474"/>
        <v>19.809899999999999</v>
      </c>
      <c r="GY169" s="10">
        <f t="shared" si="475"/>
        <v>10.335599999999999</v>
      </c>
      <c r="GZ169" s="10">
        <f t="shared" si="476"/>
        <v>4.3064999999999998</v>
      </c>
      <c r="HA169" s="10">
        <f t="shared" si="477"/>
        <v>11.196899999999999</v>
      </c>
      <c r="HB169" s="10">
        <f t="shared" si="478"/>
        <v>9.4742999999999995</v>
      </c>
      <c r="HC169" s="10">
        <f t="shared" si="479"/>
        <v>0</v>
      </c>
      <c r="HD169" s="10">
        <f t="shared" si="480"/>
        <v>-6.8903999999999996</v>
      </c>
      <c r="HE169" s="10">
        <f t="shared" si="481"/>
        <v>5.1677999999999997</v>
      </c>
      <c r="HF169" s="10">
        <f t="shared" si="482"/>
        <v>4.3064999999999998</v>
      </c>
      <c r="HG169" s="10">
        <f t="shared" si="483"/>
        <v>5.1677999999999997</v>
      </c>
      <c r="HH169" s="10">
        <f t="shared" si="484"/>
        <v>-1.2919499999999999</v>
      </c>
      <c r="HI169" s="19">
        <f t="shared" si="485"/>
        <v>98.618849999999995</v>
      </c>
      <c r="HJ169" s="115"/>
      <c r="HK169" s="115"/>
      <c r="HL169" s="115"/>
      <c r="HM169" s="115"/>
      <c r="HN169" s="115"/>
      <c r="HO169" s="115"/>
      <c r="HP169" s="115"/>
      <c r="HQ169" s="115"/>
      <c r="HR169" s="115"/>
      <c r="HS169" s="115"/>
      <c r="HT169" s="115"/>
      <c r="HU169" s="115"/>
      <c r="HV169" s="115"/>
      <c r="HW169" s="115"/>
      <c r="HX169" s="115"/>
      <c r="HY169" s="115"/>
      <c r="HZ169" s="115"/>
      <c r="IA169" s="115"/>
      <c r="IB169" s="115"/>
      <c r="IC169" s="22">
        <f t="shared" si="406"/>
        <v>0.86129999999999995</v>
      </c>
      <c r="ID169" s="22"/>
      <c r="IE169" s="24">
        <f t="shared" si="404"/>
        <v>-1.1356733916018449E-7</v>
      </c>
      <c r="IF169" s="24">
        <f t="shared" si="405"/>
        <v>8.6689735558940816E-6</v>
      </c>
    </row>
    <row r="170" spans="1:240" x14ac:dyDescent="0.25">
      <c r="A170" s="163">
        <v>168</v>
      </c>
      <c r="B170" s="49"/>
      <c r="C170" s="49" t="s">
        <v>185</v>
      </c>
      <c r="D170" s="49" t="s">
        <v>185</v>
      </c>
      <c r="E170" s="82">
        <v>204</v>
      </c>
      <c r="F170" s="50" t="s">
        <v>128</v>
      </c>
      <c r="G170" s="17">
        <v>464</v>
      </c>
      <c r="H170" s="12">
        <v>421</v>
      </c>
      <c r="I170" s="12">
        <v>384</v>
      </c>
      <c r="J170" s="12">
        <v>369</v>
      </c>
      <c r="K170" s="12">
        <v>378</v>
      </c>
      <c r="L170" s="12">
        <v>360</v>
      </c>
      <c r="M170" s="12">
        <v>347</v>
      </c>
      <c r="N170" s="12">
        <v>354</v>
      </c>
      <c r="O170" s="12">
        <v>367</v>
      </c>
      <c r="P170" s="11">
        <v>396</v>
      </c>
      <c r="Q170" s="11">
        <v>360</v>
      </c>
      <c r="R170" s="12">
        <v>352</v>
      </c>
      <c r="S170" s="11">
        <v>351</v>
      </c>
      <c r="T170" s="11">
        <v>350</v>
      </c>
      <c r="U170" s="11">
        <v>382</v>
      </c>
      <c r="V170" s="98">
        <v>479</v>
      </c>
      <c r="W170" s="98">
        <v>510</v>
      </c>
      <c r="X170" s="98">
        <v>545</v>
      </c>
      <c r="Y170" s="98">
        <v>525</v>
      </c>
      <c r="Z170" s="98">
        <v>574</v>
      </c>
      <c r="AA170" s="65"/>
      <c r="AB170" s="70">
        <f t="shared" si="407"/>
        <v>-43</v>
      </c>
      <c r="AC170" s="12">
        <f t="shared" si="408"/>
        <v>-37</v>
      </c>
      <c r="AD170" s="12">
        <f t="shared" si="409"/>
        <v>-15</v>
      </c>
      <c r="AE170" s="12">
        <f t="shared" si="410"/>
        <v>9</v>
      </c>
      <c r="AF170" s="12">
        <f t="shared" si="411"/>
        <v>-18</v>
      </c>
      <c r="AG170" s="12">
        <f t="shared" si="412"/>
        <v>-13</v>
      </c>
      <c r="AH170" s="12">
        <f t="shared" si="413"/>
        <v>7</v>
      </c>
      <c r="AI170" s="12">
        <f t="shared" si="414"/>
        <v>13</v>
      </c>
      <c r="AJ170" s="12">
        <f t="shared" si="415"/>
        <v>29</v>
      </c>
      <c r="AK170" s="12">
        <f t="shared" si="416"/>
        <v>-36</v>
      </c>
      <c r="AL170" s="12">
        <f t="shared" si="417"/>
        <v>-8</v>
      </c>
      <c r="AM170" s="12">
        <f t="shared" si="418"/>
        <v>-1</v>
      </c>
      <c r="AN170" s="12">
        <f t="shared" si="419"/>
        <v>-1</v>
      </c>
      <c r="AO170" s="12">
        <f t="shared" si="420"/>
        <v>32</v>
      </c>
      <c r="AP170" s="12">
        <f t="shared" si="421"/>
        <v>97</v>
      </c>
      <c r="AQ170" s="12">
        <f t="shared" si="422"/>
        <v>31</v>
      </c>
      <c r="AR170" s="12">
        <f t="shared" si="423"/>
        <v>35</v>
      </c>
      <c r="AS170" s="12">
        <f t="shared" si="424"/>
        <v>-20</v>
      </c>
      <c r="AT170" s="12">
        <f t="shared" si="425"/>
        <v>49</v>
      </c>
      <c r="AU170" s="79">
        <f t="shared" si="426"/>
        <v>110</v>
      </c>
      <c r="AV170" s="63"/>
      <c r="AW170" s="17">
        <v>20</v>
      </c>
      <c r="AX170" s="12">
        <v>34</v>
      </c>
      <c r="AY170" s="12">
        <v>35</v>
      </c>
      <c r="AZ170" s="12">
        <v>25</v>
      </c>
      <c r="BA170" s="12">
        <v>12</v>
      </c>
      <c r="BB170" s="12">
        <v>17</v>
      </c>
      <c r="BC170" s="12">
        <v>12</v>
      </c>
      <c r="BD170" s="12">
        <v>23</v>
      </c>
      <c r="BE170" s="12">
        <v>8</v>
      </c>
      <c r="BF170" s="11">
        <v>23</v>
      </c>
      <c r="BG170" s="11">
        <v>5</v>
      </c>
      <c r="BH170" s="11">
        <v>13</v>
      </c>
      <c r="BI170" s="11">
        <v>8</v>
      </c>
      <c r="BJ170" s="11">
        <v>9</v>
      </c>
      <c r="BK170" s="11">
        <v>8</v>
      </c>
      <c r="BL170" s="11">
        <v>2</v>
      </c>
      <c r="BM170" s="11">
        <v>11</v>
      </c>
      <c r="BN170" s="11">
        <v>5</v>
      </c>
      <c r="BO170" s="8">
        <v>8</v>
      </c>
      <c r="BP170" s="19">
        <f t="shared" si="427"/>
        <v>278</v>
      </c>
      <c r="BQ170" s="27"/>
      <c r="BR170" s="5">
        <f t="shared" si="428"/>
        <v>-23</v>
      </c>
      <c r="BS170" s="5">
        <f t="shared" si="429"/>
        <v>-3</v>
      </c>
      <c r="BT170" s="5">
        <f t="shared" si="430"/>
        <v>20</v>
      </c>
      <c r="BU170" s="5">
        <f t="shared" si="431"/>
        <v>34</v>
      </c>
      <c r="BV170" s="5">
        <f t="shared" si="432"/>
        <v>-6</v>
      </c>
      <c r="BW170" s="5">
        <f t="shared" si="433"/>
        <v>4</v>
      </c>
      <c r="BX170" s="5">
        <f t="shared" si="434"/>
        <v>19</v>
      </c>
      <c r="BY170" s="5">
        <f t="shared" si="435"/>
        <v>36</v>
      </c>
      <c r="BZ170" s="5">
        <f t="shared" si="436"/>
        <v>37</v>
      </c>
      <c r="CA170" s="5">
        <f t="shared" si="437"/>
        <v>-13</v>
      </c>
      <c r="CB170" s="5">
        <f t="shared" si="438"/>
        <v>-3</v>
      </c>
      <c r="CC170" s="5">
        <f t="shared" si="439"/>
        <v>12</v>
      </c>
      <c r="CD170" s="5">
        <f t="shared" si="440"/>
        <v>7</v>
      </c>
      <c r="CE170" s="5">
        <f t="shared" si="441"/>
        <v>41</v>
      </c>
      <c r="CF170" s="5">
        <f t="shared" si="442"/>
        <v>105</v>
      </c>
      <c r="CG170" s="5">
        <f t="shared" si="443"/>
        <v>33</v>
      </c>
      <c r="CH170" s="5">
        <f t="shared" si="444"/>
        <v>46</v>
      </c>
      <c r="CI170" s="5">
        <f t="shared" si="445"/>
        <v>-15</v>
      </c>
      <c r="CJ170" s="5">
        <f t="shared" si="446"/>
        <v>57</v>
      </c>
      <c r="CK170" s="19">
        <f t="shared" si="447"/>
        <v>388</v>
      </c>
      <c r="CL170" s="19"/>
      <c r="CM170" s="5"/>
      <c r="CN170" s="5">
        <f t="shared" si="448"/>
        <v>20</v>
      </c>
      <c r="CO170" s="5">
        <f t="shared" si="449"/>
        <v>23</v>
      </c>
      <c r="CP170" s="5">
        <f t="shared" si="450"/>
        <v>14</v>
      </c>
      <c r="CQ170" s="5">
        <f t="shared" si="451"/>
        <v>-40</v>
      </c>
      <c r="CR170" s="5">
        <f t="shared" si="452"/>
        <v>10</v>
      </c>
      <c r="CS170" s="5">
        <f t="shared" si="453"/>
        <v>15</v>
      </c>
      <c r="CT170" s="5">
        <f t="shared" si="454"/>
        <v>17</v>
      </c>
      <c r="CU170" s="5">
        <f t="shared" si="455"/>
        <v>1</v>
      </c>
      <c r="CV170" s="5">
        <f t="shared" si="456"/>
        <v>-50</v>
      </c>
      <c r="CW170" s="5">
        <f t="shared" si="457"/>
        <v>10</v>
      </c>
      <c r="CX170" s="5">
        <f t="shared" si="458"/>
        <v>15</v>
      </c>
      <c r="CY170" s="5">
        <f t="shared" si="459"/>
        <v>-5</v>
      </c>
      <c r="CZ170" s="5">
        <f t="shared" si="460"/>
        <v>34</v>
      </c>
      <c r="DA170" s="5">
        <f t="shared" si="461"/>
        <v>64</v>
      </c>
      <c r="DB170" s="5">
        <f t="shared" si="462"/>
        <v>-72</v>
      </c>
      <c r="DC170" s="5">
        <f t="shared" si="463"/>
        <v>13</v>
      </c>
      <c r="DD170" s="5">
        <f t="shared" si="464"/>
        <v>-61</v>
      </c>
      <c r="DE170" s="5">
        <f t="shared" si="465"/>
        <v>72</v>
      </c>
      <c r="DF170" s="19"/>
      <c r="DG170" s="19"/>
      <c r="DH170" s="19"/>
      <c r="DI170" s="77"/>
      <c r="DJ170" s="121">
        <v>-0.86956521739130432</v>
      </c>
      <c r="DK170" s="121">
        <v>-7.666666666666667</v>
      </c>
      <c r="DL170" s="121">
        <v>0.7</v>
      </c>
      <c r="DM170" s="121">
        <v>-1.1764705882352942</v>
      </c>
      <c r="DN170" s="121">
        <v>-1.6666666666666667</v>
      </c>
      <c r="DO170" s="121">
        <v>3.75</v>
      </c>
      <c r="DP170" s="121">
        <v>0.89473684210526316</v>
      </c>
      <c r="DQ170" s="121">
        <v>2.7777777777777776E-2</v>
      </c>
      <c r="DR170" s="121">
        <v>-1.3513513513513513</v>
      </c>
      <c r="DS170" s="121">
        <v>-0.76923076923076927</v>
      </c>
      <c r="DT170" s="121">
        <v>-5</v>
      </c>
      <c r="DU170" s="121">
        <v>-0.41666666666666669</v>
      </c>
      <c r="DV170" s="121">
        <v>4.8571428571428568</v>
      </c>
      <c r="DW170" s="121">
        <v>1.5609756097560976</v>
      </c>
      <c r="DX170" s="121">
        <v>-0.68571428571428572</v>
      </c>
      <c r="DY170" s="121">
        <v>0.39393939393939392</v>
      </c>
      <c r="DZ170" s="121">
        <v>-1.326086956521739</v>
      </c>
      <c r="EA170" s="121"/>
      <c r="EB170" s="24"/>
      <c r="EC170" s="65"/>
      <c r="ED170" s="77"/>
      <c r="EE170" s="77"/>
      <c r="EF170" s="77"/>
      <c r="EG170" s="77"/>
      <c r="EH170" s="77"/>
      <c r="EI170" s="77"/>
      <c r="EJ170" s="77"/>
      <c r="EK170" s="77"/>
      <c r="EL170" s="77"/>
      <c r="EM170" s="77"/>
      <c r="EN170" s="77"/>
      <c r="EO170" s="77"/>
      <c r="EP170" s="77"/>
      <c r="EQ170" s="77"/>
      <c r="ER170" s="77"/>
      <c r="ES170" s="77"/>
      <c r="ET170" s="77"/>
      <c r="EU170" s="77"/>
      <c r="EV170" s="77"/>
      <c r="EW170" s="24"/>
      <c r="EX170" s="27"/>
      <c r="EY170" s="77"/>
      <c r="EZ170" s="77"/>
      <c r="FA170" s="77"/>
      <c r="FB170" s="77"/>
      <c r="FC170" s="77"/>
      <c r="FD170" s="77"/>
      <c r="FE170" s="77"/>
      <c r="FF170" s="77"/>
      <c r="FG170" s="77"/>
      <c r="FH170" s="77"/>
      <c r="FI170" s="77"/>
      <c r="FJ170" s="77"/>
      <c r="FK170" s="77"/>
      <c r="FL170" s="77"/>
      <c r="FM170" s="77"/>
      <c r="FN170" s="77"/>
      <c r="FO170" s="77"/>
      <c r="FP170" s="77"/>
      <c r="FQ170" s="77"/>
      <c r="FR170" s="24"/>
      <c r="FS170" s="24"/>
      <c r="FT170" s="24"/>
      <c r="FU170" s="77"/>
      <c r="FV170" s="77"/>
      <c r="FW170" s="77"/>
      <c r="FX170" s="77"/>
      <c r="FY170" s="77"/>
      <c r="FZ170" s="77"/>
      <c r="GA170" s="77"/>
      <c r="GB170" s="77"/>
      <c r="GC170" s="77"/>
      <c r="GD170" s="77"/>
      <c r="GE170" s="77"/>
      <c r="GF170" s="77"/>
      <c r="GG170" s="77"/>
      <c r="GH170" s="77"/>
      <c r="GI170" s="77"/>
      <c r="GJ170" s="77"/>
      <c r="GK170" s="77"/>
      <c r="GL170" s="77"/>
      <c r="GM170" s="77"/>
      <c r="GN170" s="24"/>
      <c r="GO170" s="24">
        <v>8.7000000000000001E-4</v>
      </c>
      <c r="GP170" s="10">
        <f t="shared" si="466"/>
        <v>-2.001E-2</v>
      </c>
      <c r="GQ170" s="10">
        <f t="shared" si="467"/>
        <v>-2.6099999999999999E-3</v>
      </c>
      <c r="GR170" s="10">
        <f t="shared" si="468"/>
        <v>1.7399999999999999E-2</v>
      </c>
      <c r="GS170" s="10">
        <f t="shared" si="469"/>
        <v>2.9579999999999999E-2</v>
      </c>
      <c r="GT170" s="10">
        <f t="shared" si="470"/>
        <v>-5.2199999999999998E-3</v>
      </c>
      <c r="GU170" s="10">
        <f t="shared" si="471"/>
        <v>3.48E-3</v>
      </c>
      <c r="GV170" s="10">
        <f t="shared" si="472"/>
        <v>1.653E-2</v>
      </c>
      <c r="GW170" s="10">
        <f t="shared" si="473"/>
        <v>3.1320000000000001E-2</v>
      </c>
      <c r="GX170" s="10">
        <f t="shared" si="474"/>
        <v>3.2190000000000003E-2</v>
      </c>
      <c r="GY170" s="10">
        <f t="shared" si="475"/>
        <v>-1.1310000000000001E-2</v>
      </c>
      <c r="GZ170" s="10">
        <f t="shared" si="476"/>
        <v>-2.6099999999999999E-3</v>
      </c>
      <c r="HA170" s="10">
        <f t="shared" si="477"/>
        <v>1.044E-2</v>
      </c>
      <c r="HB170" s="10">
        <f t="shared" si="478"/>
        <v>6.0899999999999999E-3</v>
      </c>
      <c r="HC170" s="10">
        <f t="shared" si="479"/>
        <v>3.567E-2</v>
      </c>
      <c r="HD170" s="10">
        <f t="shared" si="480"/>
        <v>9.1350000000000001E-2</v>
      </c>
      <c r="HE170" s="10">
        <f t="shared" si="481"/>
        <v>2.8709999999999999E-2</v>
      </c>
      <c r="HF170" s="10">
        <f t="shared" si="482"/>
        <v>4.002E-2</v>
      </c>
      <c r="HG170" s="10">
        <f t="shared" si="483"/>
        <v>-1.3050000000000001E-2</v>
      </c>
      <c r="HH170" s="10">
        <f t="shared" si="484"/>
        <v>4.9590000000000002E-2</v>
      </c>
      <c r="HI170" s="19">
        <f t="shared" si="485"/>
        <v>0.33756000000000003</v>
      </c>
      <c r="HJ170" s="115"/>
      <c r="HK170" s="115"/>
      <c r="HL170" s="115"/>
      <c r="HM170" s="115"/>
      <c r="HN170" s="115"/>
      <c r="HO170" s="115"/>
      <c r="HP170" s="115"/>
      <c r="HQ170" s="115"/>
      <c r="HR170" s="115"/>
      <c r="HS170" s="115"/>
      <c r="HT170" s="115"/>
      <c r="HU170" s="115"/>
      <c r="HV170" s="115"/>
      <c r="HW170" s="115"/>
      <c r="HX170" s="115"/>
      <c r="HY170" s="115"/>
      <c r="HZ170" s="115"/>
      <c r="IA170" s="115"/>
      <c r="IB170" s="115"/>
      <c r="IC170" s="22">
        <f t="shared" si="406"/>
        <v>8.7000000000000011E-4</v>
      </c>
      <c r="ID170" s="22"/>
      <c r="IE170" s="24">
        <f t="shared" si="404"/>
        <v>4.3591503920070814E-9</v>
      </c>
      <c r="IF170" s="24">
        <f t="shared" si="405"/>
        <v>2.9672813194714872E-8</v>
      </c>
    </row>
    <row r="171" spans="1:240" x14ac:dyDescent="0.25">
      <c r="A171" s="163">
        <v>169</v>
      </c>
      <c r="B171" s="49"/>
      <c r="C171" s="49" t="s">
        <v>282</v>
      </c>
      <c r="D171" s="49" t="s">
        <v>186</v>
      </c>
      <c r="E171" s="82">
        <v>332</v>
      </c>
      <c r="F171" s="53" t="s">
        <v>152</v>
      </c>
      <c r="G171" s="17">
        <v>124</v>
      </c>
      <c r="H171" s="12">
        <v>114</v>
      </c>
      <c r="I171" s="12">
        <v>122</v>
      </c>
      <c r="J171" s="12">
        <v>117</v>
      </c>
      <c r="K171" s="12">
        <v>141</v>
      </c>
      <c r="L171" s="12">
        <v>137</v>
      </c>
      <c r="M171" s="12">
        <v>121</v>
      </c>
      <c r="N171" s="12">
        <v>154</v>
      </c>
      <c r="O171" s="12">
        <v>150</v>
      </c>
      <c r="P171" s="11">
        <v>164</v>
      </c>
      <c r="Q171" s="11">
        <v>172</v>
      </c>
      <c r="R171" s="12">
        <v>210</v>
      </c>
      <c r="S171" s="11">
        <v>264</v>
      </c>
      <c r="T171" s="11">
        <v>279</v>
      </c>
      <c r="U171" s="11">
        <v>267</v>
      </c>
      <c r="V171" s="98">
        <v>265</v>
      </c>
      <c r="W171" s="98">
        <v>292</v>
      </c>
      <c r="X171" s="98">
        <v>302</v>
      </c>
      <c r="Y171" s="98">
        <v>317</v>
      </c>
      <c r="Z171" s="98">
        <v>336</v>
      </c>
      <c r="AA171" s="65"/>
      <c r="AB171" s="70">
        <f t="shared" si="407"/>
        <v>-10</v>
      </c>
      <c r="AC171" s="12">
        <f t="shared" si="408"/>
        <v>8</v>
      </c>
      <c r="AD171" s="12">
        <f t="shared" si="409"/>
        <v>-5</v>
      </c>
      <c r="AE171" s="12">
        <f t="shared" si="410"/>
        <v>24</v>
      </c>
      <c r="AF171" s="12">
        <f t="shared" si="411"/>
        <v>-4</v>
      </c>
      <c r="AG171" s="12">
        <f t="shared" si="412"/>
        <v>-16</v>
      </c>
      <c r="AH171" s="12">
        <f t="shared" si="413"/>
        <v>33</v>
      </c>
      <c r="AI171" s="12">
        <f t="shared" si="414"/>
        <v>-4</v>
      </c>
      <c r="AJ171" s="12">
        <f t="shared" si="415"/>
        <v>14</v>
      </c>
      <c r="AK171" s="12">
        <f t="shared" si="416"/>
        <v>8</v>
      </c>
      <c r="AL171" s="12">
        <f t="shared" si="417"/>
        <v>38</v>
      </c>
      <c r="AM171" s="12">
        <f t="shared" si="418"/>
        <v>54</v>
      </c>
      <c r="AN171" s="12">
        <f t="shared" si="419"/>
        <v>15</v>
      </c>
      <c r="AO171" s="12">
        <f t="shared" si="420"/>
        <v>-12</v>
      </c>
      <c r="AP171" s="12">
        <f t="shared" si="421"/>
        <v>-2</v>
      </c>
      <c r="AQ171" s="12">
        <f t="shared" si="422"/>
        <v>27</v>
      </c>
      <c r="AR171" s="12">
        <f t="shared" si="423"/>
        <v>10</v>
      </c>
      <c r="AS171" s="12">
        <f t="shared" si="424"/>
        <v>15</v>
      </c>
      <c r="AT171" s="12">
        <f t="shared" si="425"/>
        <v>19</v>
      </c>
      <c r="AU171" s="79">
        <f t="shared" si="426"/>
        <v>212</v>
      </c>
      <c r="AV171" s="63"/>
      <c r="AW171" s="17">
        <v>3</v>
      </c>
      <c r="AX171" s="12">
        <v>2</v>
      </c>
      <c r="AY171" s="12">
        <v>5</v>
      </c>
      <c r="AZ171" s="12">
        <v>8</v>
      </c>
      <c r="BA171" s="12">
        <v>2</v>
      </c>
      <c r="BB171" s="12">
        <v>9</v>
      </c>
      <c r="BC171" s="12">
        <v>3</v>
      </c>
      <c r="BD171" s="12">
        <v>2</v>
      </c>
      <c r="BE171" s="12">
        <v>4</v>
      </c>
      <c r="BF171" s="11">
        <v>6</v>
      </c>
      <c r="BG171" s="11">
        <v>3</v>
      </c>
      <c r="BH171" s="11">
        <v>2</v>
      </c>
      <c r="BI171" s="11">
        <v>4</v>
      </c>
      <c r="BJ171" s="11">
        <v>7</v>
      </c>
      <c r="BK171" s="11">
        <v>14</v>
      </c>
      <c r="BL171" s="11">
        <v>7</v>
      </c>
      <c r="BM171" s="12">
        <v>26</v>
      </c>
      <c r="BN171" s="12">
        <v>11</v>
      </c>
      <c r="BO171" s="23">
        <v>18.5</v>
      </c>
      <c r="BP171" s="19">
        <f t="shared" si="427"/>
        <v>136.5</v>
      </c>
      <c r="BQ171" s="19"/>
      <c r="BR171" s="5">
        <f t="shared" si="428"/>
        <v>-7</v>
      </c>
      <c r="BS171" s="5">
        <f t="shared" si="429"/>
        <v>10</v>
      </c>
      <c r="BT171" s="5">
        <f t="shared" si="430"/>
        <v>0</v>
      </c>
      <c r="BU171" s="5">
        <f t="shared" si="431"/>
        <v>32</v>
      </c>
      <c r="BV171" s="5">
        <f t="shared" si="432"/>
        <v>-2</v>
      </c>
      <c r="BW171" s="5">
        <f t="shared" si="433"/>
        <v>-7</v>
      </c>
      <c r="BX171" s="5">
        <f t="shared" si="434"/>
        <v>36</v>
      </c>
      <c r="BY171" s="5">
        <f t="shared" si="435"/>
        <v>-2</v>
      </c>
      <c r="BZ171" s="5">
        <f t="shared" si="436"/>
        <v>18</v>
      </c>
      <c r="CA171" s="5">
        <f t="shared" si="437"/>
        <v>14</v>
      </c>
      <c r="CB171" s="5">
        <f t="shared" si="438"/>
        <v>41</v>
      </c>
      <c r="CC171" s="5">
        <f t="shared" si="439"/>
        <v>56</v>
      </c>
      <c r="CD171" s="5">
        <f t="shared" si="440"/>
        <v>19</v>
      </c>
      <c r="CE171" s="5">
        <f t="shared" si="441"/>
        <v>-5</v>
      </c>
      <c r="CF171" s="5">
        <f t="shared" si="442"/>
        <v>12</v>
      </c>
      <c r="CG171" s="5">
        <f t="shared" si="443"/>
        <v>34</v>
      </c>
      <c r="CH171" s="5">
        <f t="shared" si="444"/>
        <v>36</v>
      </c>
      <c r="CI171" s="5">
        <f t="shared" si="445"/>
        <v>26</v>
      </c>
      <c r="CJ171" s="5">
        <f t="shared" si="446"/>
        <v>37.5</v>
      </c>
      <c r="CK171" s="19">
        <f t="shared" si="447"/>
        <v>348.5</v>
      </c>
      <c r="CL171" s="19"/>
      <c r="CM171" s="5"/>
      <c r="CN171" s="5">
        <f t="shared" si="448"/>
        <v>17</v>
      </c>
      <c r="CO171" s="5">
        <f t="shared" si="449"/>
        <v>-10</v>
      </c>
      <c r="CP171" s="5">
        <f t="shared" si="450"/>
        <v>32</v>
      </c>
      <c r="CQ171" s="5">
        <f t="shared" si="451"/>
        <v>-34</v>
      </c>
      <c r="CR171" s="5">
        <f t="shared" si="452"/>
        <v>-5</v>
      </c>
      <c r="CS171" s="5">
        <f t="shared" si="453"/>
        <v>43</v>
      </c>
      <c r="CT171" s="5">
        <f t="shared" si="454"/>
        <v>-38</v>
      </c>
      <c r="CU171" s="5">
        <f t="shared" si="455"/>
        <v>20</v>
      </c>
      <c r="CV171" s="5">
        <f t="shared" si="456"/>
        <v>-4</v>
      </c>
      <c r="CW171" s="5">
        <f t="shared" si="457"/>
        <v>27</v>
      </c>
      <c r="CX171" s="5">
        <f t="shared" si="458"/>
        <v>15</v>
      </c>
      <c r="CY171" s="5">
        <f t="shared" si="459"/>
        <v>-37</v>
      </c>
      <c r="CZ171" s="5">
        <f t="shared" si="460"/>
        <v>-24</v>
      </c>
      <c r="DA171" s="5">
        <f t="shared" si="461"/>
        <v>17</v>
      </c>
      <c r="DB171" s="5">
        <f t="shared" si="462"/>
        <v>22</v>
      </c>
      <c r="DC171" s="5">
        <f t="shared" si="463"/>
        <v>2</v>
      </c>
      <c r="DD171" s="5">
        <f t="shared" si="464"/>
        <v>-10</v>
      </c>
      <c r="DE171" s="5">
        <f t="shared" si="465"/>
        <v>11.5</v>
      </c>
      <c r="DF171" s="19"/>
      <c r="DG171" s="19"/>
      <c r="DH171" s="19"/>
      <c r="DI171" s="77"/>
      <c r="DJ171" s="121">
        <v>-2.4285714285714284</v>
      </c>
      <c r="DK171" s="121">
        <v>-1</v>
      </c>
      <c r="DL171" s="121" t="e">
        <v>#DIV/0!</v>
      </c>
      <c r="DM171" s="121">
        <v>-1.0625</v>
      </c>
      <c r="DN171" s="121">
        <v>2.5</v>
      </c>
      <c r="DO171" s="121">
        <v>-6.1428571428571432</v>
      </c>
      <c r="DP171" s="121">
        <v>-1.0555555555555556</v>
      </c>
      <c r="DQ171" s="121">
        <v>-10</v>
      </c>
      <c r="DR171" s="121">
        <v>-0.22222222222222221</v>
      </c>
      <c r="DS171" s="121">
        <v>1.9285714285714286</v>
      </c>
      <c r="DT171" s="121">
        <v>0.36585365853658536</v>
      </c>
      <c r="DU171" s="121">
        <v>-0.6607142857142857</v>
      </c>
      <c r="DV171" s="121">
        <v>-1.263157894736842</v>
      </c>
      <c r="DW171" s="121">
        <v>-3.4</v>
      </c>
      <c r="DX171" s="121">
        <v>1.8333333333333333</v>
      </c>
      <c r="DY171" s="121">
        <v>5.8823529411764705E-2</v>
      </c>
      <c r="DZ171" s="121">
        <v>-0.27777777777777779</v>
      </c>
      <c r="EA171" s="121"/>
      <c r="EB171" s="24"/>
      <c r="EC171" s="63"/>
      <c r="ED171" s="77"/>
      <c r="EE171" s="77"/>
      <c r="EF171" s="77"/>
      <c r="EG171" s="77"/>
      <c r="EH171" s="77"/>
      <c r="EI171" s="77"/>
      <c r="EJ171" s="77"/>
      <c r="EK171" s="77"/>
      <c r="EL171" s="77"/>
      <c r="EM171" s="77"/>
      <c r="EN171" s="77"/>
      <c r="EO171" s="77"/>
      <c r="EP171" s="77"/>
      <c r="EQ171" s="77"/>
      <c r="ER171" s="77"/>
      <c r="ES171" s="77"/>
      <c r="ET171" s="77"/>
      <c r="EU171" s="77"/>
      <c r="EV171" s="77"/>
      <c r="EW171" s="24"/>
      <c r="EX171" s="19"/>
      <c r="EY171" s="77"/>
      <c r="EZ171" s="77"/>
      <c r="FA171" s="77"/>
      <c r="FB171" s="77"/>
      <c r="FC171" s="77"/>
      <c r="FD171" s="77"/>
      <c r="FE171" s="77"/>
      <c r="FF171" s="77"/>
      <c r="FG171" s="77"/>
      <c r="FH171" s="77"/>
      <c r="FI171" s="77"/>
      <c r="FJ171" s="77"/>
      <c r="FK171" s="77"/>
      <c r="FL171" s="77"/>
      <c r="FM171" s="77"/>
      <c r="FN171" s="77"/>
      <c r="FO171" s="77"/>
      <c r="FP171" s="77"/>
      <c r="FQ171" s="77"/>
      <c r="FR171" s="24"/>
      <c r="FS171" s="24"/>
      <c r="FT171" s="24"/>
      <c r="FU171" s="77"/>
      <c r="FV171" s="77"/>
      <c r="FW171" s="77"/>
      <c r="FX171" s="77"/>
      <c r="FY171" s="77"/>
      <c r="FZ171" s="77"/>
      <c r="GA171" s="77"/>
      <c r="GB171" s="77"/>
      <c r="GC171" s="77"/>
      <c r="GD171" s="77"/>
      <c r="GE171" s="77"/>
      <c r="GF171" s="77"/>
      <c r="GG171" s="77"/>
      <c r="GH171" s="77"/>
      <c r="GI171" s="77"/>
      <c r="GJ171" s="77"/>
      <c r="GK171" s="77"/>
      <c r="GL171" s="77"/>
      <c r="GM171" s="77"/>
      <c r="GN171" s="24"/>
      <c r="GO171" s="24">
        <v>0.48459000000000002</v>
      </c>
      <c r="GP171" s="10">
        <f t="shared" si="466"/>
        <v>-3.3921300000000003</v>
      </c>
      <c r="GQ171" s="10">
        <f t="shared" si="467"/>
        <v>4.8459000000000003</v>
      </c>
      <c r="GR171" s="10">
        <f t="shared" si="468"/>
        <v>0</v>
      </c>
      <c r="GS171" s="10">
        <f t="shared" si="469"/>
        <v>15.506880000000001</v>
      </c>
      <c r="GT171" s="10">
        <f t="shared" si="470"/>
        <v>-0.96918000000000004</v>
      </c>
      <c r="GU171" s="10">
        <f t="shared" si="471"/>
        <v>-3.3921300000000003</v>
      </c>
      <c r="GV171" s="10">
        <f t="shared" si="472"/>
        <v>17.445240000000002</v>
      </c>
      <c r="GW171" s="10">
        <f t="shared" si="473"/>
        <v>-0.96918000000000004</v>
      </c>
      <c r="GX171" s="10">
        <f t="shared" si="474"/>
        <v>8.7226200000000009</v>
      </c>
      <c r="GY171" s="10">
        <f t="shared" si="475"/>
        <v>6.7842600000000006</v>
      </c>
      <c r="GZ171" s="10">
        <f t="shared" si="476"/>
        <v>19.868190000000002</v>
      </c>
      <c r="HA171" s="10">
        <f t="shared" si="477"/>
        <v>27.137040000000002</v>
      </c>
      <c r="HB171" s="10">
        <f t="shared" si="478"/>
        <v>9.2072099999999999</v>
      </c>
      <c r="HC171" s="10">
        <f t="shared" si="479"/>
        <v>-2.4229500000000002</v>
      </c>
      <c r="HD171" s="10">
        <f t="shared" si="480"/>
        <v>5.81508</v>
      </c>
      <c r="HE171" s="10">
        <f t="shared" si="481"/>
        <v>16.47606</v>
      </c>
      <c r="HF171" s="10">
        <f t="shared" si="482"/>
        <v>17.445240000000002</v>
      </c>
      <c r="HG171" s="10">
        <f t="shared" si="483"/>
        <v>12.59934</v>
      </c>
      <c r="HH171" s="10">
        <f t="shared" si="484"/>
        <v>18.172125000000001</v>
      </c>
      <c r="HI171" s="19">
        <f t="shared" si="485"/>
        <v>168.879615</v>
      </c>
      <c r="HJ171" s="115"/>
      <c r="HK171" s="115"/>
      <c r="HL171" s="115"/>
      <c r="HM171" s="115"/>
      <c r="HN171" s="115"/>
      <c r="HO171" s="115"/>
      <c r="HP171" s="115"/>
      <c r="HQ171" s="115"/>
      <c r="HR171" s="115"/>
      <c r="HS171" s="115"/>
      <c r="HT171" s="115"/>
      <c r="HU171" s="115"/>
      <c r="HV171" s="115"/>
      <c r="HW171" s="115"/>
      <c r="HX171" s="115"/>
      <c r="HY171" s="115"/>
      <c r="HZ171" s="115"/>
      <c r="IA171" s="115"/>
      <c r="IB171" s="115"/>
      <c r="IC171" s="22">
        <f t="shared" si="406"/>
        <v>0.48459000000000002</v>
      </c>
      <c r="ID171" s="22"/>
      <c r="IE171" s="24">
        <f t="shared" si="404"/>
        <v>1.5973991897025951E-6</v>
      </c>
      <c r="IF171" s="24">
        <f t="shared" si="405"/>
        <v>1.4845163136302784E-5</v>
      </c>
    </row>
    <row r="172" spans="1:240" x14ac:dyDescent="0.25">
      <c r="A172" s="163">
        <v>170</v>
      </c>
      <c r="B172" s="49"/>
      <c r="C172" s="49" t="s">
        <v>185</v>
      </c>
      <c r="D172" s="49" t="s">
        <v>185</v>
      </c>
      <c r="E172" s="82">
        <v>235</v>
      </c>
      <c r="F172" s="52" t="s">
        <v>244</v>
      </c>
      <c r="G172" s="17">
        <v>1610</v>
      </c>
      <c r="H172" s="12">
        <v>1763</v>
      </c>
      <c r="I172" s="12">
        <v>1908</v>
      </c>
      <c r="J172" s="12">
        <v>2075</v>
      </c>
      <c r="K172" s="12">
        <v>2235</v>
      </c>
      <c r="L172" s="12">
        <v>2445</v>
      </c>
      <c r="M172" s="12">
        <v>2586</v>
      </c>
      <c r="N172" s="12">
        <v>2754</v>
      </c>
      <c r="O172" s="12">
        <v>2894</v>
      </c>
      <c r="P172" s="11">
        <v>2993</v>
      </c>
      <c r="Q172" s="12">
        <v>3045</v>
      </c>
      <c r="R172" s="12">
        <v>3156</v>
      </c>
      <c r="S172" s="12">
        <v>3324</v>
      </c>
      <c r="T172" s="11">
        <v>3454</v>
      </c>
      <c r="U172" s="11">
        <v>3398</v>
      </c>
      <c r="V172" s="98">
        <v>3443</v>
      </c>
      <c r="W172" s="98">
        <v>3543</v>
      </c>
      <c r="X172" s="98">
        <v>3725</v>
      </c>
      <c r="Y172" s="98">
        <v>3705</v>
      </c>
      <c r="Z172" s="97">
        <v>3772</v>
      </c>
      <c r="AA172" s="63"/>
      <c r="AB172" s="72">
        <f t="shared" si="407"/>
        <v>153</v>
      </c>
      <c r="AC172" s="11">
        <f t="shared" si="408"/>
        <v>145</v>
      </c>
      <c r="AD172" s="11">
        <f t="shared" si="409"/>
        <v>167</v>
      </c>
      <c r="AE172" s="11">
        <f t="shared" si="410"/>
        <v>160</v>
      </c>
      <c r="AF172" s="11">
        <f t="shared" si="411"/>
        <v>210</v>
      </c>
      <c r="AG172" s="11">
        <f t="shared" si="412"/>
        <v>141</v>
      </c>
      <c r="AH172" s="11">
        <f t="shared" si="413"/>
        <v>168</v>
      </c>
      <c r="AI172" s="11">
        <f t="shared" si="414"/>
        <v>140</v>
      </c>
      <c r="AJ172" s="11">
        <f t="shared" si="415"/>
        <v>99</v>
      </c>
      <c r="AK172" s="11">
        <f t="shared" si="416"/>
        <v>52</v>
      </c>
      <c r="AL172" s="11">
        <f t="shared" si="417"/>
        <v>111</v>
      </c>
      <c r="AM172" s="11">
        <f t="shared" si="418"/>
        <v>168</v>
      </c>
      <c r="AN172" s="11">
        <f t="shared" si="419"/>
        <v>130</v>
      </c>
      <c r="AO172" s="11">
        <f t="shared" si="420"/>
        <v>-56</v>
      </c>
      <c r="AP172" s="11">
        <f t="shared" si="421"/>
        <v>45</v>
      </c>
      <c r="AQ172" s="11">
        <f t="shared" si="422"/>
        <v>100</v>
      </c>
      <c r="AR172" s="11">
        <f t="shared" si="423"/>
        <v>182</v>
      </c>
      <c r="AS172" s="11">
        <f t="shared" si="424"/>
        <v>-20</v>
      </c>
      <c r="AT172" s="11">
        <f t="shared" si="425"/>
        <v>67</v>
      </c>
      <c r="AU172" s="78">
        <f t="shared" si="426"/>
        <v>2162</v>
      </c>
      <c r="AV172" s="65"/>
      <c r="AW172" s="17">
        <v>106</v>
      </c>
      <c r="AX172" s="12">
        <v>151</v>
      </c>
      <c r="AY172" s="12">
        <v>203</v>
      </c>
      <c r="AZ172" s="12">
        <v>217</v>
      </c>
      <c r="BA172" s="12">
        <v>215</v>
      </c>
      <c r="BB172" s="12">
        <v>274</v>
      </c>
      <c r="BC172" s="12">
        <v>247</v>
      </c>
      <c r="BD172" s="12">
        <v>276</v>
      </c>
      <c r="BE172" s="12">
        <v>320</v>
      </c>
      <c r="BF172" s="11">
        <v>354</v>
      </c>
      <c r="BG172" s="11">
        <v>315</v>
      </c>
      <c r="BH172" s="11">
        <v>300</v>
      </c>
      <c r="BI172" s="11">
        <v>223</v>
      </c>
      <c r="BJ172" s="11">
        <v>277</v>
      </c>
      <c r="BK172" s="11">
        <v>178</v>
      </c>
      <c r="BL172" s="11">
        <v>83</v>
      </c>
      <c r="BM172" s="12">
        <v>141</v>
      </c>
      <c r="BN172" s="12">
        <v>198</v>
      </c>
      <c r="BO172" s="11">
        <v>167</v>
      </c>
      <c r="BP172" s="27">
        <f t="shared" si="427"/>
        <v>4245</v>
      </c>
      <c r="BQ172" s="19"/>
      <c r="BR172" s="5">
        <f t="shared" si="428"/>
        <v>259</v>
      </c>
      <c r="BS172" s="5">
        <f t="shared" si="429"/>
        <v>296</v>
      </c>
      <c r="BT172" s="5">
        <f t="shared" si="430"/>
        <v>370</v>
      </c>
      <c r="BU172" s="5">
        <f t="shared" si="431"/>
        <v>377</v>
      </c>
      <c r="BV172" s="5">
        <f t="shared" si="432"/>
        <v>425</v>
      </c>
      <c r="BW172" s="5">
        <f t="shared" si="433"/>
        <v>415</v>
      </c>
      <c r="BX172" s="5">
        <f t="shared" si="434"/>
        <v>415</v>
      </c>
      <c r="BY172" s="5">
        <f t="shared" si="435"/>
        <v>416</v>
      </c>
      <c r="BZ172" s="5">
        <f t="shared" si="436"/>
        <v>419</v>
      </c>
      <c r="CA172" s="5">
        <f t="shared" si="437"/>
        <v>406</v>
      </c>
      <c r="CB172" s="5">
        <f t="shared" si="438"/>
        <v>426</v>
      </c>
      <c r="CC172" s="5">
        <f t="shared" si="439"/>
        <v>468</v>
      </c>
      <c r="CD172" s="5">
        <f t="shared" si="440"/>
        <v>353</v>
      </c>
      <c r="CE172" s="5">
        <f t="shared" si="441"/>
        <v>221</v>
      </c>
      <c r="CF172" s="5">
        <f t="shared" si="442"/>
        <v>223</v>
      </c>
      <c r="CG172" s="5">
        <f t="shared" si="443"/>
        <v>183</v>
      </c>
      <c r="CH172" s="5">
        <f t="shared" si="444"/>
        <v>323</v>
      </c>
      <c r="CI172" s="5">
        <f t="shared" si="445"/>
        <v>178</v>
      </c>
      <c r="CJ172" s="5">
        <f t="shared" si="446"/>
        <v>234</v>
      </c>
      <c r="CK172" s="19">
        <f t="shared" si="447"/>
        <v>6407</v>
      </c>
      <c r="CL172" s="19"/>
      <c r="CM172" s="5"/>
      <c r="CN172" s="5">
        <f t="shared" si="448"/>
        <v>37</v>
      </c>
      <c r="CO172" s="5">
        <f t="shared" si="449"/>
        <v>74</v>
      </c>
      <c r="CP172" s="5">
        <f t="shared" si="450"/>
        <v>7</v>
      </c>
      <c r="CQ172" s="5">
        <f t="shared" si="451"/>
        <v>48</v>
      </c>
      <c r="CR172" s="5">
        <f t="shared" si="452"/>
        <v>-10</v>
      </c>
      <c r="CS172" s="5">
        <f t="shared" si="453"/>
        <v>0</v>
      </c>
      <c r="CT172" s="5">
        <f t="shared" si="454"/>
        <v>1</v>
      </c>
      <c r="CU172" s="5">
        <f t="shared" si="455"/>
        <v>3</v>
      </c>
      <c r="CV172" s="5">
        <f t="shared" si="456"/>
        <v>-13</v>
      </c>
      <c r="CW172" s="5">
        <f t="shared" si="457"/>
        <v>20</v>
      </c>
      <c r="CX172" s="5">
        <f t="shared" si="458"/>
        <v>42</v>
      </c>
      <c r="CY172" s="5">
        <f t="shared" si="459"/>
        <v>-115</v>
      </c>
      <c r="CZ172" s="5">
        <f t="shared" si="460"/>
        <v>-132</v>
      </c>
      <c r="DA172" s="5">
        <f t="shared" si="461"/>
        <v>2</v>
      </c>
      <c r="DB172" s="5">
        <f t="shared" si="462"/>
        <v>-40</v>
      </c>
      <c r="DC172" s="5">
        <f t="shared" si="463"/>
        <v>140</v>
      </c>
      <c r="DD172" s="5">
        <f t="shared" si="464"/>
        <v>-145</v>
      </c>
      <c r="DE172" s="5">
        <f t="shared" si="465"/>
        <v>56</v>
      </c>
      <c r="DF172" s="19"/>
      <c r="DG172" s="19"/>
      <c r="DH172" s="19"/>
      <c r="DI172" s="77"/>
      <c r="DJ172" s="121">
        <v>0</v>
      </c>
      <c r="DK172" s="121">
        <v>0</v>
      </c>
      <c r="DL172" s="121">
        <v>0</v>
      </c>
      <c r="DM172" s="121">
        <v>0</v>
      </c>
      <c r="DN172" s="121">
        <v>0</v>
      </c>
      <c r="DO172" s="121">
        <v>0</v>
      </c>
      <c r="DP172" s="121">
        <v>0</v>
      </c>
      <c r="DQ172" s="121">
        <v>7.2115384615384619E-3</v>
      </c>
      <c r="DR172" s="121">
        <v>-3.1026252983293555E-2</v>
      </c>
      <c r="DS172" s="121">
        <v>4.9261083743842367E-2</v>
      </c>
      <c r="DT172" s="121">
        <v>9.8591549295774641E-2</v>
      </c>
      <c r="DU172" s="121">
        <v>-0.24572649572649571</v>
      </c>
      <c r="DV172" s="121">
        <v>-0.37393767705382436</v>
      </c>
      <c r="DW172" s="121">
        <v>9.0497737556561094E-3</v>
      </c>
      <c r="DX172" s="121">
        <v>-0.17937219730941703</v>
      </c>
      <c r="DY172" s="121">
        <v>0.76502732240437155</v>
      </c>
      <c r="DZ172" s="121">
        <v>-0.44891640866873067</v>
      </c>
      <c r="EA172" s="121"/>
      <c r="EB172" s="24"/>
      <c r="EC172" s="63"/>
      <c r="ED172" s="77"/>
      <c r="EE172" s="77"/>
      <c r="EF172" s="77"/>
      <c r="EG172" s="77"/>
      <c r="EH172" s="77"/>
      <c r="EI172" s="77"/>
      <c r="EJ172" s="77"/>
      <c r="EK172" s="77"/>
      <c r="EL172" s="77"/>
      <c r="EM172" s="77"/>
      <c r="EN172" s="77"/>
      <c r="EO172" s="77"/>
      <c r="EP172" s="77"/>
      <c r="EQ172" s="77"/>
      <c r="ER172" s="77"/>
      <c r="ES172" s="77"/>
      <c r="ET172" s="77"/>
      <c r="EU172" s="77"/>
      <c r="EV172" s="77"/>
      <c r="EW172" s="24"/>
      <c r="EX172" s="19"/>
      <c r="EY172" s="77"/>
      <c r="EZ172" s="77"/>
      <c r="FA172" s="77"/>
      <c r="FB172" s="77"/>
      <c r="FC172" s="77"/>
      <c r="FD172" s="77"/>
      <c r="FE172" s="77"/>
      <c r="FF172" s="77"/>
      <c r="FG172" s="77"/>
      <c r="FH172" s="77"/>
      <c r="FI172" s="77"/>
      <c r="FJ172" s="77"/>
      <c r="FK172" s="77"/>
      <c r="FL172" s="77"/>
      <c r="FM172" s="77"/>
      <c r="FN172" s="77"/>
      <c r="FO172" s="77"/>
      <c r="FP172" s="77"/>
      <c r="FQ172" s="77"/>
      <c r="FR172" s="24"/>
      <c r="FS172" s="24"/>
      <c r="FT172" s="24"/>
      <c r="FU172" s="77"/>
      <c r="FV172" s="77"/>
      <c r="FW172" s="77"/>
      <c r="FX172" s="77"/>
      <c r="FY172" s="77"/>
      <c r="FZ172" s="77"/>
      <c r="GA172" s="77"/>
      <c r="GB172" s="77"/>
      <c r="GC172" s="77"/>
      <c r="GD172" s="77"/>
      <c r="GE172" s="77"/>
      <c r="GF172" s="77"/>
      <c r="GG172" s="77"/>
      <c r="GH172" s="77"/>
      <c r="GI172" s="77"/>
      <c r="GJ172" s="77"/>
      <c r="GK172" s="77"/>
      <c r="GL172" s="77"/>
      <c r="GM172" s="77"/>
      <c r="GN172" s="24"/>
      <c r="GO172" s="24">
        <v>5.0459999999999998E-2</v>
      </c>
      <c r="GP172" s="10">
        <f t="shared" si="466"/>
        <v>13.069139999999999</v>
      </c>
      <c r="GQ172" s="10">
        <f t="shared" si="467"/>
        <v>14.936159999999999</v>
      </c>
      <c r="GR172" s="10">
        <f t="shared" si="468"/>
        <v>18.670199999999998</v>
      </c>
      <c r="GS172" s="10">
        <f t="shared" si="469"/>
        <v>19.023419999999998</v>
      </c>
      <c r="GT172" s="10">
        <f t="shared" si="470"/>
        <v>21.445499999999999</v>
      </c>
      <c r="GU172" s="10">
        <f t="shared" si="471"/>
        <v>20.940899999999999</v>
      </c>
      <c r="GV172" s="10">
        <f t="shared" si="472"/>
        <v>20.940899999999999</v>
      </c>
      <c r="GW172" s="10">
        <f t="shared" si="473"/>
        <v>20.99136</v>
      </c>
      <c r="GX172" s="10">
        <f t="shared" si="474"/>
        <v>21.14274</v>
      </c>
      <c r="GY172" s="10">
        <f t="shared" si="475"/>
        <v>20.48676</v>
      </c>
      <c r="GZ172" s="10">
        <f t="shared" si="476"/>
        <v>21.49596</v>
      </c>
      <c r="HA172" s="10">
        <f t="shared" si="477"/>
        <v>23.615279999999998</v>
      </c>
      <c r="HB172" s="10">
        <f t="shared" si="478"/>
        <v>17.812380000000001</v>
      </c>
      <c r="HC172" s="10">
        <f t="shared" si="479"/>
        <v>11.15166</v>
      </c>
      <c r="HD172" s="10">
        <f t="shared" si="480"/>
        <v>11.25258</v>
      </c>
      <c r="HE172" s="10">
        <f t="shared" si="481"/>
        <v>9.2341800000000003</v>
      </c>
      <c r="HF172" s="10">
        <f t="shared" si="482"/>
        <v>16.298579999999998</v>
      </c>
      <c r="HG172" s="10">
        <f t="shared" si="483"/>
        <v>8.9818800000000003</v>
      </c>
      <c r="HH172" s="10">
        <f t="shared" si="484"/>
        <v>11.807639999999999</v>
      </c>
      <c r="HI172" s="19">
        <f t="shared" si="485"/>
        <v>323.29721999999998</v>
      </c>
      <c r="HJ172" s="115"/>
      <c r="HK172" s="115"/>
      <c r="HL172" s="115"/>
      <c r="HM172" s="115"/>
      <c r="HN172" s="115"/>
      <c r="HO172" s="115"/>
      <c r="HP172" s="115"/>
      <c r="HQ172" s="115"/>
      <c r="HR172" s="115"/>
      <c r="HS172" s="115"/>
      <c r="HT172" s="115"/>
      <c r="HU172" s="115"/>
      <c r="HV172" s="115"/>
      <c r="HW172" s="115"/>
      <c r="HX172" s="115"/>
      <c r="HY172" s="115"/>
      <c r="HZ172" s="115"/>
      <c r="IA172" s="115"/>
      <c r="IB172" s="115"/>
      <c r="IC172" s="22">
        <f t="shared" si="406"/>
        <v>5.0459999999999998E-2</v>
      </c>
      <c r="ID172" s="22"/>
      <c r="IE172" s="24">
        <f t="shared" si="404"/>
        <v>1.0379366512336861E-6</v>
      </c>
      <c r="IF172" s="24">
        <f t="shared" si="405"/>
        <v>2.8419060360915498E-5</v>
      </c>
    </row>
    <row r="173" spans="1:240" x14ac:dyDescent="0.25">
      <c r="A173" s="163">
        <v>171</v>
      </c>
      <c r="B173" s="49"/>
      <c r="C173" s="49" t="s">
        <v>185</v>
      </c>
      <c r="D173" s="49" t="s">
        <v>185</v>
      </c>
      <c r="E173" s="82">
        <v>282</v>
      </c>
      <c r="F173" s="52" t="s">
        <v>235</v>
      </c>
      <c r="G173" s="17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/>
      <c r="N173" s="12">
        <v>0</v>
      </c>
      <c r="O173" s="12">
        <v>0</v>
      </c>
      <c r="P173" s="12">
        <v>2</v>
      </c>
      <c r="Q173" s="11">
        <v>2</v>
      </c>
      <c r="R173" s="12">
        <v>1</v>
      </c>
      <c r="S173" s="11">
        <v>4</v>
      </c>
      <c r="T173" s="12"/>
      <c r="U173" s="12"/>
      <c r="V173" s="98">
        <v>4</v>
      </c>
      <c r="W173" s="98"/>
      <c r="X173" s="98">
        <v>4</v>
      </c>
      <c r="Y173" s="98">
        <v>4</v>
      </c>
      <c r="Z173" s="98"/>
      <c r="AA173" s="63"/>
      <c r="AB173" s="70">
        <f t="shared" si="407"/>
        <v>0</v>
      </c>
      <c r="AC173" s="12">
        <f t="shared" si="408"/>
        <v>0</v>
      </c>
      <c r="AD173" s="12">
        <f t="shared" si="409"/>
        <v>0</v>
      </c>
      <c r="AE173" s="12">
        <f t="shared" si="410"/>
        <v>0</v>
      </c>
      <c r="AF173" s="12">
        <f t="shared" si="411"/>
        <v>0</v>
      </c>
      <c r="AG173" s="12">
        <f t="shared" si="412"/>
        <v>0</v>
      </c>
      <c r="AH173" s="12">
        <f t="shared" si="413"/>
        <v>0</v>
      </c>
      <c r="AI173" s="12">
        <f t="shared" si="414"/>
        <v>0</v>
      </c>
      <c r="AJ173" s="12">
        <f t="shared" si="415"/>
        <v>2</v>
      </c>
      <c r="AK173" s="12">
        <f t="shared" si="416"/>
        <v>0</v>
      </c>
      <c r="AL173" s="12">
        <f t="shared" si="417"/>
        <v>-1</v>
      </c>
      <c r="AM173" s="12">
        <f t="shared" si="418"/>
        <v>3</v>
      </c>
      <c r="AN173" s="12">
        <f t="shared" si="419"/>
        <v>-4</v>
      </c>
      <c r="AO173" s="12">
        <f t="shared" si="420"/>
        <v>0</v>
      </c>
      <c r="AP173" s="12">
        <f t="shared" si="421"/>
        <v>4</v>
      </c>
      <c r="AQ173" s="12">
        <f t="shared" si="422"/>
        <v>-4</v>
      </c>
      <c r="AR173" s="12">
        <f t="shared" si="423"/>
        <v>4</v>
      </c>
      <c r="AS173" s="12">
        <f t="shared" si="424"/>
        <v>0</v>
      </c>
      <c r="AT173" s="12">
        <f t="shared" si="425"/>
        <v>-4</v>
      </c>
      <c r="AU173" s="79">
        <f t="shared" si="426"/>
        <v>0</v>
      </c>
      <c r="AV173" s="63"/>
      <c r="AW173" s="11">
        <v>0</v>
      </c>
      <c r="AX173" s="11">
        <v>0</v>
      </c>
      <c r="AY173" s="11">
        <v>0</v>
      </c>
      <c r="AZ173" s="11">
        <v>0</v>
      </c>
      <c r="BA173" s="11">
        <v>0</v>
      </c>
      <c r="BB173" s="11">
        <v>0</v>
      </c>
      <c r="BC173" s="11">
        <v>0</v>
      </c>
      <c r="BD173" s="11">
        <v>0</v>
      </c>
      <c r="BE173" s="11">
        <v>0</v>
      </c>
      <c r="BF173" s="11">
        <v>0</v>
      </c>
      <c r="BG173" s="11">
        <v>0</v>
      </c>
      <c r="BH173" s="11">
        <v>0</v>
      </c>
      <c r="BI173" s="11">
        <v>0</v>
      </c>
      <c r="BJ173" s="11">
        <v>0</v>
      </c>
      <c r="BK173" s="11">
        <v>0</v>
      </c>
      <c r="BL173" s="11">
        <v>0</v>
      </c>
      <c r="BM173" s="11"/>
      <c r="BN173" s="11"/>
      <c r="BO173" s="8"/>
      <c r="BP173" s="19">
        <f t="shared" si="427"/>
        <v>0</v>
      </c>
      <c r="BQ173" s="27"/>
      <c r="BR173" s="5">
        <f t="shared" si="428"/>
        <v>0</v>
      </c>
      <c r="BS173" s="5">
        <f t="shared" si="429"/>
        <v>0</v>
      </c>
      <c r="BT173" s="5">
        <f t="shared" si="430"/>
        <v>0</v>
      </c>
      <c r="BU173" s="5">
        <f t="shared" si="431"/>
        <v>0</v>
      </c>
      <c r="BV173" s="5">
        <f t="shared" si="432"/>
        <v>0</v>
      </c>
      <c r="BW173" s="5">
        <f t="shared" si="433"/>
        <v>0</v>
      </c>
      <c r="BX173" s="5">
        <f t="shared" si="434"/>
        <v>0</v>
      </c>
      <c r="BY173" s="5">
        <f t="shared" si="435"/>
        <v>0</v>
      </c>
      <c r="BZ173" s="5">
        <f t="shared" si="436"/>
        <v>2</v>
      </c>
      <c r="CA173" s="5">
        <f t="shared" si="437"/>
        <v>0</v>
      </c>
      <c r="CB173" s="5">
        <f t="shared" si="438"/>
        <v>-1</v>
      </c>
      <c r="CC173" s="5">
        <f t="shared" si="439"/>
        <v>3</v>
      </c>
      <c r="CD173" s="5">
        <f t="shared" si="440"/>
        <v>-4</v>
      </c>
      <c r="CE173" s="5">
        <f t="shared" si="441"/>
        <v>0</v>
      </c>
      <c r="CF173" s="5">
        <f t="shared" si="442"/>
        <v>4</v>
      </c>
      <c r="CG173" s="5">
        <f t="shared" si="443"/>
        <v>-4</v>
      </c>
      <c r="CH173" s="5">
        <f t="shared" si="444"/>
        <v>4</v>
      </c>
      <c r="CI173" s="5">
        <f t="shared" si="445"/>
        <v>0</v>
      </c>
      <c r="CJ173" s="5">
        <f t="shared" si="446"/>
        <v>-4</v>
      </c>
      <c r="CK173" s="19">
        <f t="shared" si="447"/>
        <v>0</v>
      </c>
      <c r="CL173" s="19"/>
      <c r="CM173" s="5"/>
      <c r="CN173" s="5">
        <f t="shared" si="448"/>
        <v>0</v>
      </c>
      <c r="CO173" s="5">
        <f t="shared" si="449"/>
        <v>0</v>
      </c>
      <c r="CP173" s="5">
        <f t="shared" si="450"/>
        <v>0</v>
      </c>
      <c r="CQ173" s="5">
        <f t="shared" si="451"/>
        <v>0</v>
      </c>
      <c r="CR173" s="5">
        <f t="shared" si="452"/>
        <v>0</v>
      </c>
      <c r="CS173" s="5">
        <f t="shared" si="453"/>
        <v>0</v>
      </c>
      <c r="CT173" s="5">
        <f t="shared" si="454"/>
        <v>0</v>
      </c>
      <c r="CU173" s="5">
        <f t="shared" si="455"/>
        <v>2</v>
      </c>
      <c r="CV173" s="5">
        <f t="shared" si="456"/>
        <v>-2</v>
      </c>
      <c r="CW173" s="5">
        <f t="shared" si="457"/>
        <v>-1</v>
      </c>
      <c r="CX173" s="5">
        <f t="shared" si="458"/>
        <v>4</v>
      </c>
      <c r="CY173" s="5">
        <f t="shared" si="459"/>
        <v>-7</v>
      </c>
      <c r="CZ173" s="5">
        <f t="shared" si="460"/>
        <v>4</v>
      </c>
      <c r="DA173" s="5">
        <f t="shared" si="461"/>
        <v>4</v>
      </c>
      <c r="DB173" s="5">
        <f t="shared" si="462"/>
        <v>-8</v>
      </c>
      <c r="DC173" s="5">
        <f t="shared" si="463"/>
        <v>8</v>
      </c>
      <c r="DD173" s="5">
        <f t="shared" si="464"/>
        <v>-4</v>
      </c>
      <c r="DE173" s="5">
        <f t="shared" si="465"/>
        <v>-4</v>
      </c>
      <c r="DF173" s="19"/>
      <c r="DG173" s="19"/>
      <c r="DH173" s="19"/>
      <c r="DI173" s="77"/>
      <c r="DJ173" s="121" t="e">
        <v>#DIV/0!</v>
      </c>
      <c r="DK173" s="121" t="e">
        <v>#DIV/0!</v>
      </c>
      <c r="DL173" s="121" t="e">
        <v>#DIV/0!</v>
      </c>
      <c r="DM173" s="121" t="e">
        <v>#DIV/0!</v>
      </c>
      <c r="DN173" s="121" t="e">
        <v>#DIV/0!</v>
      </c>
      <c r="DO173" s="121" t="e">
        <v>#DIV/0!</v>
      </c>
      <c r="DP173" s="121" t="e">
        <v>#DIV/0!</v>
      </c>
      <c r="DQ173" s="121" t="e">
        <v>#DIV/0!</v>
      </c>
      <c r="DR173" s="121">
        <v>-1</v>
      </c>
      <c r="DS173" s="121" t="e">
        <v>#DIV/0!</v>
      </c>
      <c r="DT173" s="121">
        <v>-4</v>
      </c>
      <c r="DU173" s="121">
        <v>-2.3333333333333335</v>
      </c>
      <c r="DV173" s="121">
        <v>-1</v>
      </c>
      <c r="DW173" s="121" t="e">
        <v>#DIV/0!</v>
      </c>
      <c r="DX173" s="121">
        <v>-2</v>
      </c>
      <c r="DY173" s="121">
        <v>-2</v>
      </c>
      <c r="DZ173" s="121">
        <v>-1</v>
      </c>
      <c r="EA173" s="121"/>
      <c r="EB173" s="24"/>
      <c r="EC173" s="65"/>
      <c r="ED173" s="77"/>
      <c r="EE173" s="77"/>
      <c r="EF173" s="77"/>
      <c r="EG173" s="77"/>
      <c r="EH173" s="77"/>
      <c r="EI173" s="77"/>
      <c r="EJ173" s="77"/>
      <c r="EK173" s="77"/>
      <c r="EL173" s="77"/>
      <c r="EM173" s="77"/>
      <c r="EN173" s="77"/>
      <c r="EO173" s="77"/>
      <c r="EP173" s="77"/>
      <c r="EQ173" s="77"/>
      <c r="ER173" s="77"/>
      <c r="ES173" s="77"/>
      <c r="ET173" s="77"/>
      <c r="EU173" s="77"/>
      <c r="EV173" s="77"/>
      <c r="EW173" s="24"/>
      <c r="EX173" s="27"/>
      <c r="EY173" s="77"/>
      <c r="EZ173" s="77"/>
      <c r="FA173" s="77"/>
      <c r="FB173" s="77"/>
      <c r="FC173" s="77"/>
      <c r="FD173" s="77"/>
      <c r="FE173" s="77"/>
      <c r="FF173" s="77"/>
      <c r="FG173" s="77"/>
      <c r="FH173" s="77"/>
      <c r="FI173" s="77"/>
      <c r="FJ173" s="77"/>
      <c r="FK173" s="77"/>
      <c r="FL173" s="77"/>
      <c r="FM173" s="77"/>
      <c r="FN173" s="77"/>
      <c r="FO173" s="77"/>
      <c r="FP173" s="77"/>
      <c r="FQ173" s="77"/>
      <c r="FR173" s="24"/>
      <c r="FS173" s="24"/>
      <c r="FT173" s="24"/>
      <c r="FU173" s="77"/>
      <c r="FV173" s="77"/>
      <c r="FW173" s="77"/>
      <c r="FX173" s="77"/>
      <c r="FY173" s="77"/>
      <c r="FZ173" s="77"/>
      <c r="GA173" s="77"/>
      <c r="GB173" s="77"/>
      <c r="GC173" s="77"/>
      <c r="GD173" s="77"/>
      <c r="GE173" s="77"/>
      <c r="GF173" s="77"/>
      <c r="GG173" s="77"/>
      <c r="GH173" s="77"/>
      <c r="GI173" s="77"/>
      <c r="GJ173" s="77"/>
      <c r="GK173" s="77"/>
      <c r="GL173" s="77"/>
      <c r="GM173" s="77"/>
      <c r="GN173" s="24"/>
      <c r="GO173" s="24">
        <v>8.7000000000000001E-4</v>
      </c>
      <c r="GP173" s="10">
        <f t="shared" si="466"/>
        <v>0</v>
      </c>
      <c r="GQ173" s="10">
        <f t="shared" si="467"/>
        <v>0</v>
      </c>
      <c r="GR173" s="10">
        <f t="shared" si="468"/>
        <v>0</v>
      </c>
      <c r="GS173" s="10">
        <f t="shared" si="469"/>
        <v>0</v>
      </c>
      <c r="GT173" s="10">
        <f t="shared" si="470"/>
        <v>0</v>
      </c>
      <c r="GU173" s="10">
        <f t="shared" si="471"/>
        <v>0</v>
      </c>
      <c r="GV173" s="10">
        <f t="shared" si="472"/>
        <v>0</v>
      </c>
      <c r="GW173" s="10">
        <f t="shared" si="473"/>
        <v>0</v>
      </c>
      <c r="GX173" s="10">
        <f t="shared" si="474"/>
        <v>1.74E-3</v>
      </c>
      <c r="GY173" s="10">
        <f t="shared" si="475"/>
        <v>0</v>
      </c>
      <c r="GZ173" s="10">
        <f t="shared" si="476"/>
        <v>-8.7000000000000001E-4</v>
      </c>
      <c r="HA173" s="10">
        <f t="shared" si="477"/>
        <v>2.6099999999999999E-3</v>
      </c>
      <c r="HB173" s="10">
        <f t="shared" si="478"/>
        <v>-3.48E-3</v>
      </c>
      <c r="HC173" s="10">
        <f t="shared" si="479"/>
        <v>0</v>
      </c>
      <c r="HD173" s="10">
        <f t="shared" si="480"/>
        <v>3.48E-3</v>
      </c>
      <c r="HE173" s="10">
        <f t="shared" si="481"/>
        <v>-3.48E-3</v>
      </c>
      <c r="HF173" s="10">
        <f t="shared" si="482"/>
        <v>3.48E-3</v>
      </c>
      <c r="HG173" s="10">
        <f t="shared" si="483"/>
        <v>0</v>
      </c>
      <c r="HH173" s="10">
        <f t="shared" si="484"/>
        <v>-3.48E-3</v>
      </c>
      <c r="HI173" s="19">
        <f t="shared" si="485"/>
        <v>0</v>
      </c>
      <c r="HJ173" s="115"/>
      <c r="HK173" s="115"/>
      <c r="HL173" s="115"/>
      <c r="HM173" s="115"/>
      <c r="HN173" s="115"/>
      <c r="HO173" s="115"/>
      <c r="HP173" s="115"/>
      <c r="HQ173" s="115"/>
      <c r="HR173" s="115"/>
      <c r="HS173" s="115"/>
      <c r="HT173" s="115"/>
      <c r="HU173" s="115"/>
      <c r="HV173" s="115"/>
      <c r="HW173" s="115"/>
      <c r="HX173" s="115"/>
      <c r="HY173" s="115"/>
      <c r="HZ173" s="115"/>
      <c r="IA173" s="115"/>
      <c r="IB173" s="115"/>
      <c r="IC173" s="22"/>
      <c r="ID173" s="22"/>
      <c r="IE173" s="24">
        <f t="shared" si="404"/>
        <v>-3.059052906671636E-10</v>
      </c>
      <c r="IF173" s="24">
        <f t="shared" si="405"/>
        <v>0</v>
      </c>
    </row>
    <row r="174" spans="1:240" x14ac:dyDescent="0.25">
      <c r="A174" s="163">
        <v>172</v>
      </c>
      <c r="B174" s="49"/>
      <c r="C174" s="49" t="s">
        <v>282</v>
      </c>
      <c r="D174" s="49" t="s">
        <v>186</v>
      </c>
      <c r="E174" s="82">
        <v>334</v>
      </c>
      <c r="F174" s="53" t="s">
        <v>67</v>
      </c>
      <c r="G174" s="17">
        <v>475</v>
      </c>
      <c r="H174" s="12">
        <v>490</v>
      </c>
      <c r="I174" s="12">
        <v>428</v>
      </c>
      <c r="J174" s="12">
        <v>654</v>
      </c>
      <c r="K174" s="12">
        <v>798</v>
      </c>
      <c r="L174" s="12">
        <v>910</v>
      </c>
      <c r="M174" s="12">
        <v>921</v>
      </c>
      <c r="N174" s="12">
        <v>1130</v>
      </c>
      <c r="O174" s="12">
        <v>1401</v>
      </c>
      <c r="P174" s="11">
        <v>1708</v>
      </c>
      <c r="Q174" s="11">
        <v>1949</v>
      </c>
      <c r="R174" s="12">
        <v>2300</v>
      </c>
      <c r="S174" s="11">
        <v>2708</v>
      </c>
      <c r="T174" s="11">
        <v>2788</v>
      </c>
      <c r="U174" s="11">
        <v>2477</v>
      </c>
      <c r="V174" s="98">
        <v>2401</v>
      </c>
      <c r="W174" s="98">
        <v>2472</v>
      </c>
      <c r="X174" s="98">
        <v>2491</v>
      </c>
      <c r="Y174" s="98">
        <v>2434</v>
      </c>
      <c r="Z174" s="98">
        <v>2340</v>
      </c>
      <c r="AA174" s="63"/>
      <c r="AB174" s="70">
        <f t="shared" si="407"/>
        <v>15</v>
      </c>
      <c r="AC174" s="12">
        <f t="shared" si="408"/>
        <v>-62</v>
      </c>
      <c r="AD174" s="12">
        <f t="shared" si="409"/>
        <v>226</v>
      </c>
      <c r="AE174" s="12">
        <f t="shared" si="410"/>
        <v>144</v>
      </c>
      <c r="AF174" s="12">
        <f t="shared" si="411"/>
        <v>112</v>
      </c>
      <c r="AG174" s="12">
        <f t="shared" si="412"/>
        <v>11</v>
      </c>
      <c r="AH174" s="12">
        <f t="shared" si="413"/>
        <v>209</v>
      </c>
      <c r="AI174" s="12">
        <f t="shared" si="414"/>
        <v>271</v>
      </c>
      <c r="AJ174" s="12">
        <f t="shared" si="415"/>
        <v>307</v>
      </c>
      <c r="AK174" s="12">
        <f t="shared" si="416"/>
        <v>241</v>
      </c>
      <c r="AL174" s="12">
        <f t="shared" si="417"/>
        <v>351</v>
      </c>
      <c r="AM174" s="12">
        <f t="shared" si="418"/>
        <v>408</v>
      </c>
      <c r="AN174" s="12">
        <f t="shared" si="419"/>
        <v>80</v>
      </c>
      <c r="AO174" s="12">
        <f t="shared" si="420"/>
        <v>-311</v>
      </c>
      <c r="AP174" s="12">
        <f t="shared" si="421"/>
        <v>-76</v>
      </c>
      <c r="AQ174" s="12">
        <f t="shared" si="422"/>
        <v>71</v>
      </c>
      <c r="AR174" s="12">
        <f t="shared" si="423"/>
        <v>19</v>
      </c>
      <c r="AS174" s="12">
        <f t="shared" si="424"/>
        <v>-57</v>
      </c>
      <c r="AT174" s="12">
        <f t="shared" si="425"/>
        <v>-94</v>
      </c>
      <c r="AU174" s="79">
        <f t="shared" si="426"/>
        <v>1865</v>
      </c>
      <c r="AV174" s="63"/>
      <c r="AW174" s="17">
        <v>82</v>
      </c>
      <c r="AX174" s="12">
        <v>102</v>
      </c>
      <c r="AY174" s="12">
        <v>90</v>
      </c>
      <c r="AZ174" s="12">
        <v>114</v>
      </c>
      <c r="BA174" s="12">
        <v>87</v>
      </c>
      <c r="BB174" s="12">
        <v>191</v>
      </c>
      <c r="BC174" s="12">
        <v>138</v>
      </c>
      <c r="BD174" s="12">
        <v>165</v>
      </c>
      <c r="BE174" s="12">
        <v>187</v>
      </c>
      <c r="BF174" s="11">
        <v>238</v>
      </c>
      <c r="BG174" s="11">
        <v>244</v>
      </c>
      <c r="BH174" s="11">
        <v>255</v>
      </c>
      <c r="BI174" s="11">
        <v>285</v>
      </c>
      <c r="BJ174" s="11">
        <v>496</v>
      </c>
      <c r="BK174" s="11">
        <v>374</v>
      </c>
      <c r="BL174" s="11">
        <v>154</v>
      </c>
      <c r="BM174" s="11">
        <v>261</v>
      </c>
      <c r="BN174" s="11">
        <v>285</v>
      </c>
      <c r="BO174" s="12">
        <v>316</v>
      </c>
      <c r="BP174" s="19">
        <f t="shared" si="427"/>
        <v>4064</v>
      </c>
      <c r="BQ174" s="27"/>
      <c r="BR174" s="5">
        <f t="shared" si="428"/>
        <v>97</v>
      </c>
      <c r="BS174" s="5">
        <f t="shared" si="429"/>
        <v>40</v>
      </c>
      <c r="BT174" s="5">
        <f t="shared" si="430"/>
        <v>316</v>
      </c>
      <c r="BU174" s="5">
        <f t="shared" si="431"/>
        <v>258</v>
      </c>
      <c r="BV174" s="5">
        <f t="shared" si="432"/>
        <v>199</v>
      </c>
      <c r="BW174" s="5">
        <f t="shared" si="433"/>
        <v>202</v>
      </c>
      <c r="BX174" s="5">
        <f t="shared" si="434"/>
        <v>347</v>
      </c>
      <c r="BY174" s="5">
        <f t="shared" si="435"/>
        <v>436</v>
      </c>
      <c r="BZ174" s="5">
        <f t="shared" si="436"/>
        <v>494</v>
      </c>
      <c r="CA174" s="5">
        <f t="shared" si="437"/>
        <v>479</v>
      </c>
      <c r="CB174" s="5">
        <f t="shared" si="438"/>
        <v>595</v>
      </c>
      <c r="CC174" s="5">
        <f t="shared" si="439"/>
        <v>663</v>
      </c>
      <c r="CD174" s="5">
        <f t="shared" si="440"/>
        <v>365</v>
      </c>
      <c r="CE174" s="5">
        <f t="shared" si="441"/>
        <v>185</v>
      </c>
      <c r="CF174" s="5">
        <f t="shared" si="442"/>
        <v>298</v>
      </c>
      <c r="CG174" s="5">
        <f t="shared" si="443"/>
        <v>225</v>
      </c>
      <c r="CH174" s="5">
        <f t="shared" si="444"/>
        <v>280</v>
      </c>
      <c r="CI174" s="5">
        <f t="shared" si="445"/>
        <v>228</v>
      </c>
      <c r="CJ174" s="5">
        <f t="shared" si="446"/>
        <v>222</v>
      </c>
      <c r="CK174" s="19">
        <f t="shared" si="447"/>
        <v>5929</v>
      </c>
      <c r="CL174" s="19"/>
      <c r="CM174" s="5"/>
      <c r="CN174" s="5">
        <f t="shared" si="448"/>
        <v>-57</v>
      </c>
      <c r="CO174" s="5">
        <f t="shared" si="449"/>
        <v>276</v>
      </c>
      <c r="CP174" s="5">
        <f t="shared" si="450"/>
        <v>-58</v>
      </c>
      <c r="CQ174" s="5">
        <f t="shared" si="451"/>
        <v>-59</v>
      </c>
      <c r="CR174" s="5">
        <f t="shared" si="452"/>
        <v>3</v>
      </c>
      <c r="CS174" s="5">
        <f t="shared" si="453"/>
        <v>145</v>
      </c>
      <c r="CT174" s="5">
        <f t="shared" si="454"/>
        <v>89</v>
      </c>
      <c r="CU174" s="5">
        <f t="shared" si="455"/>
        <v>58</v>
      </c>
      <c r="CV174" s="5">
        <f t="shared" si="456"/>
        <v>-15</v>
      </c>
      <c r="CW174" s="5">
        <f t="shared" si="457"/>
        <v>116</v>
      </c>
      <c r="CX174" s="5">
        <f t="shared" si="458"/>
        <v>68</v>
      </c>
      <c r="CY174" s="5">
        <f t="shared" si="459"/>
        <v>-298</v>
      </c>
      <c r="CZ174" s="5">
        <f t="shared" si="460"/>
        <v>-180</v>
      </c>
      <c r="DA174" s="5">
        <f t="shared" si="461"/>
        <v>113</v>
      </c>
      <c r="DB174" s="5">
        <f t="shared" si="462"/>
        <v>-73</v>
      </c>
      <c r="DC174" s="5">
        <f t="shared" si="463"/>
        <v>55</v>
      </c>
      <c r="DD174" s="5">
        <f t="shared" si="464"/>
        <v>-52</v>
      </c>
      <c r="DE174" s="5">
        <f t="shared" si="465"/>
        <v>-6</v>
      </c>
      <c r="DF174" s="19"/>
      <c r="DG174" s="19"/>
      <c r="DH174" s="19"/>
      <c r="DI174" s="77"/>
      <c r="DJ174" s="121">
        <v>-0.58762886597938147</v>
      </c>
      <c r="DK174" s="121">
        <v>6.9</v>
      </c>
      <c r="DL174" s="121">
        <v>-0.18354430379746836</v>
      </c>
      <c r="DM174" s="121">
        <v>-0.22868217054263565</v>
      </c>
      <c r="DN174" s="121">
        <v>1.507537688442211E-2</v>
      </c>
      <c r="DO174" s="121">
        <v>0.71782178217821779</v>
      </c>
      <c r="DP174" s="121">
        <v>0.25648414985590778</v>
      </c>
      <c r="DQ174" s="121">
        <v>0.13302752293577982</v>
      </c>
      <c r="DR174" s="121">
        <v>-3.0364372469635626E-2</v>
      </c>
      <c r="DS174" s="121">
        <v>0.24217118997912318</v>
      </c>
      <c r="DT174" s="121">
        <v>0.11428571428571428</v>
      </c>
      <c r="DU174" s="121">
        <v>-0.44947209653092007</v>
      </c>
      <c r="DV174" s="121">
        <v>-0.49315068493150682</v>
      </c>
      <c r="DW174" s="121">
        <v>0.61081081081081079</v>
      </c>
      <c r="DX174" s="121">
        <v>-0.24496644295302014</v>
      </c>
      <c r="DY174" s="121">
        <v>0.24444444444444444</v>
      </c>
      <c r="DZ174" s="121">
        <v>-0.18571428571428572</v>
      </c>
      <c r="EA174" s="121"/>
      <c r="EB174" s="24"/>
      <c r="EC174" s="65"/>
      <c r="ED174" s="77"/>
      <c r="EE174" s="77"/>
      <c r="EF174" s="77"/>
      <c r="EG174" s="77"/>
      <c r="EH174" s="77"/>
      <c r="EI174" s="77"/>
      <c r="EJ174" s="77"/>
      <c r="EK174" s="77"/>
      <c r="EL174" s="77"/>
      <c r="EM174" s="77"/>
      <c r="EN174" s="77"/>
      <c r="EO174" s="77"/>
      <c r="EP174" s="77"/>
      <c r="EQ174" s="77"/>
      <c r="ER174" s="77"/>
      <c r="ES174" s="77"/>
      <c r="ET174" s="77"/>
      <c r="EU174" s="77"/>
      <c r="EV174" s="77"/>
      <c r="EW174" s="24"/>
      <c r="EX174" s="27"/>
      <c r="EY174" s="77"/>
      <c r="EZ174" s="77"/>
      <c r="FA174" s="77"/>
      <c r="FB174" s="77"/>
      <c r="FC174" s="77"/>
      <c r="FD174" s="77"/>
      <c r="FE174" s="77"/>
      <c r="FF174" s="77"/>
      <c r="FG174" s="77"/>
      <c r="FH174" s="77"/>
      <c r="FI174" s="77"/>
      <c r="FJ174" s="77"/>
      <c r="FK174" s="77"/>
      <c r="FL174" s="77"/>
      <c r="FM174" s="77"/>
      <c r="FN174" s="77"/>
      <c r="FO174" s="77"/>
      <c r="FP174" s="77"/>
      <c r="FQ174" s="77"/>
      <c r="FR174" s="24"/>
      <c r="FS174" s="24"/>
      <c r="FT174" s="24"/>
      <c r="FU174" s="77"/>
      <c r="FV174" s="77"/>
      <c r="FW174" s="77"/>
      <c r="FX174" s="77"/>
      <c r="FY174" s="77"/>
      <c r="FZ174" s="77"/>
      <c r="GA174" s="77"/>
      <c r="GB174" s="77"/>
      <c r="GC174" s="77"/>
      <c r="GD174" s="77"/>
      <c r="GE174" s="77"/>
      <c r="GF174" s="77"/>
      <c r="GG174" s="77"/>
      <c r="GH174" s="77"/>
      <c r="GI174" s="77"/>
      <c r="GJ174" s="77"/>
      <c r="GK174" s="77"/>
      <c r="GL174" s="77"/>
      <c r="GM174" s="77"/>
      <c r="GN174" s="24"/>
      <c r="GO174" s="24">
        <v>3.48E-3</v>
      </c>
      <c r="GP174" s="10">
        <f t="shared" si="466"/>
        <v>0.33756000000000003</v>
      </c>
      <c r="GQ174" s="10">
        <f t="shared" si="467"/>
        <v>0.13919999999999999</v>
      </c>
      <c r="GR174" s="10">
        <f t="shared" si="468"/>
        <v>1.09968</v>
      </c>
      <c r="GS174" s="10">
        <f t="shared" si="469"/>
        <v>0.89783999999999997</v>
      </c>
      <c r="GT174" s="10">
        <f t="shared" si="470"/>
        <v>0.69252000000000002</v>
      </c>
      <c r="GU174" s="10">
        <f t="shared" si="471"/>
        <v>0.70296000000000003</v>
      </c>
      <c r="GV174" s="10">
        <f t="shared" si="472"/>
        <v>1.20756</v>
      </c>
      <c r="GW174" s="10">
        <f t="shared" si="473"/>
        <v>1.51728</v>
      </c>
      <c r="GX174" s="10">
        <f t="shared" si="474"/>
        <v>1.71912</v>
      </c>
      <c r="GY174" s="10">
        <f t="shared" si="475"/>
        <v>1.66692</v>
      </c>
      <c r="GZ174" s="10">
        <f t="shared" si="476"/>
        <v>2.0706000000000002</v>
      </c>
      <c r="HA174" s="10">
        <f t="shared" si="477"/>
        <v>2.3072400000000002</v>
      </c>
      <c r="HB174" s="10">
        <f t="shared" si="478"/>
        <v>1.2702</v>
      </c>
      <c r="HC174" s="10">
        <f t="shared" si="479"/>
        <v>0.64380000000000004</v>
      </c>
      <c r="HD174" s="10">
        <f t="shared" si="480"/>
        <v>1.03704</v>
      </c>
      <c r="HE174" s="10">
        <f t="shared" si="481"/>
        <v>0.78300000000000003</v>
      </c>
      <c r="HF174" s="10">
        <f t="shared" si="482"/>
        <v>0.97440000000000004</v>
      </c>
      <c r="HG174" s="10">
        <f t="shared" si="483"/>
        <v>0.79344000000000003</v>
      </c>
      <c r="HH174" s="10">
        <f t="shared" si="484"/>
        <v>0.77256000000000002</v>
      </c>
      <c r="HI174" s="19">
        <f t="shared" si="485"/>
        <v>20.632919999999999</v>
      </c>
      <c r="HJ174" s="115"/>
      <c r="HK174" s="115"/>
      <c r="HL174" s="115"/>
      <c r="HM174" s="115"/>
      <c r="HN174" s="115"/>
      <c r="HO174" s="115"/>
      <c r="HP174" s="115"/>
      <c r="HQ174" s="115"/>
      <c r="HR174" s="115"/>
      <c r="HS174" s="115"/>
      <c r="HT174" s="115"/>
      <c r="HU174" s="115"/>
      <c r="HV174" s="115"/>
      <c r="HW174" s="115"/>
      <c r="HX174" s="115"/>
      <c r="HY174" s="115"/>
      <c r="HZ174" s="115"/>
      <c r="IA174" s="115"/>
      <c r="IB174" s="115"/>
      <c r="IC174" s="22">
        <f t="shared" ref="IC174:IC197" si="486">HI174/CK174</f>
        <v>3.4799999999999996E-3</v>
      </c>
      <c r="ID174" s="22"/>
      <c r="IE174" s="24">
        <f t="shared" si="404"/>
        <v>6.7910974528110329E-8</v>
      </c>
      <c r="IF174" s="24">
        <f t="shared" si="405"/>
        <v>1.8137124683656129E-6</v>
      </c>
    </row>
    <row r="175" spans="1:240" x14ac:dyDescent="0.25">
      <c r="A175" s="163">
        <v>173</v>
      </c>
      <c r="B175" s="43"/>
      <c r="C175" s="43" t="s">
        <v>189</v>
      </c>
      <c r="D175" s="43" t="s">
        <v>189</v>
      </c>
      <c r="E175" s="82">
        <v>616</v>
      </c>
      <c r="F175" s="50" t="s">
        <v>103</v>
      </c>
      <c r="G175" s="17">
        <v>0</v>
      </c>
      <c r="H175" s="12">
        <v>0</v>
      </c>
      <c r="I175" s="12">
        <v>0</v>
      </c>
      <c r="J175" s="12">
        <v>1</v>
      </c>
      <c r="K175" s="12">
        <v>1</v>
      </c>
      <c r="L175" s="12">
        <v>1</v>
      </c>
      <c r="M175" s="12">
        <v>1</v>
      </c>
      <c r="N175" s="11">
        <v>0</v>
      </c>
      <c r="O175" s="11">
        <v>0</v>
      </c>
      <c r="P175" s="11">
        <v>1</v>
      </c>
      <c r="Q175" s="12">
        <v>1</v>
      </c>
      <c r="R175" s="11">
        <v>1</v>
      </c>
      <c r="S175" s="12">
        <v>2</v>
      </c>
      <c r="T175" s="11"/>
      <c r="U175" s="11"/>
      <c r="V175" s="98">
        <v>3</v>
      </c>
      <c r="W175" s="98">
        <v>3</v>
      </c>
      <c r="X175" s="98">
        <v>3</v>
      </c>
      <c r="Y175" s="98">
        <v>4</v>
      </c>
      <c r="Z175" s="154">
        <v>4</v>
      </c>
      <c r="AA175" s="65"/>
      <c r="AB175" s="72">
        <f t="shared" si="407"/>
        <v>0</v>
      </c>
      <c r="AC175" s="11">
        <f t="shared" si="408"/>
        <v>0</v>
      </c>
      <c r="AD175" s="11">
        <f t="shared" si="409"/>
        <v>1</v>
      </c>
      <c r="AE175" s="11">
        <f t="shared" si="410"/>
        <v>0</v>
      </c>
      <c r="AF175" s="11">
        <f t="shared" si="411"/>
        <v>0</v>
      </c>
      <c r="AG175" s="11">
        <f t="shared" si="412"/>
        <v>0</v>
      </c>
      <c r="AH175" s="11">
        <f t="shared" si="413"/>
        <v>-1</v>
      </c>
      <c r="AI175" s="11">
        <f t="shared" si="414"/>
        <v>0</v>
      </c>
      <c r="AJ175" s="11">
        <f t="shared" si="415"/>
        <v>1</v>
      </c>
      <c r="AK175" s="11">
        <f t="shared" si="416"/>
        <v>0</v>
      </c>
      <c r="AL175" s="11">
        <f t="shared" si="417"/>
        <v>0</v>
      </c>
      <c r="AM175" s="11">
        <f t="shared" si="418"/>
        <v>1</v>
      </c>
      <c r="AN175" s="11">
        <f t="shared" si="419"/>
        <v>-2</v>
      </c>
      <c r="AO175" s="11">
        <f t="shared" si="420"/>
        <v>0</v>
      </c>
      <c r="AP175" s="11">
        <f t="shared" si="421"/>
        <v>3</v>
      </c>
      <c r="AQ175" s="11">
        <f t="shared" si="422"/>
        <v>0</v>
      </c>
      <c r="AR175" s="11">
        <f t="shared" si="423"/>
        <v>0</v>
      </c>
      <c r="AS175" s="11">
        <f t="shared" si="424"/>
        <v>1</v>
      </c>
      <c r="AT175" s="11">
        <f t="shared" si="425"/>
        <v>0</v>
      </c>
      <c r="AU175" s="78">
        <f t="shared" si="426"/>
        <v>4</v>
      </c>
      <c r="AV175" s="65"/>
      <c r="AW175" s="17">
        <v>0</v>
      </c>
      <c r="AX175" s="12">
        <v>0</v>
      </c>
      <c r="AY175" s="12">
        <v>0</v>
      </c>
      <c r="AZ175" s="12">
        <v>0</v>
      </c>
      <c r="BA175" s="12">
        <v>0</v>
      </c>
      <c r="BB175" s="12">
        <v>0</v>
      </c>
      <c r="BC175" s="12">
        <v>0</v>
      </c>
      <c r="BD175" s="12">
        <v>0</v>
      </c>
      <c r="BE175" s="12">
        <v>0</v>
      </c>
      <c r="BF175" s="11">
        <v>0</v>
      </c>
      <c r="BG175" s="12">
        <v>0</v>
      </c>
      <c r="BH175" s="11">
        <v>0</v>
      </c>
      <c r="BI175" s="12">
        <v>1</v>
      </c>
      <c r="BJ175" s="11">
        <v>0</v>
      </c>
      <c r="BK175" s="11">
        <v>0</v>
      </c>
      <c r="BL175" s="11">
        <v>0</v>
      </c>
      <c r="BM175" s="11"/>
      <c r="BN175" s="11"/>
      <c r="BO175" s="8"/>
      <c r="BP175" s="27">
        <f t="shared" si="427"/>
        <v>1</v>
      </c>
      <c r="BQ175" s="27"/>
      <c r="BR175" s="5">
        <f t="shared" si="428"/>
        <v>0</v>
      </c>
      <c r="BS175" s="5">
        <f t="shared" si="429"/>
        <v>0</v>
      </c>
      <c r="BT175" s="5">
        <f t="shared" si="430"/>
        <v>1</v>
      </c>
      <c r="BU175" s="5">
        <f t="shared" si="431"/>
        <v>0</v>
      </c>
      <c r="BV175" s="5">
        <f t="shared" si="432"/>
        <v>0</v>
      </c>
      <c r="BW175" s="5">
        <f t="shared" si="433"/>
        <v>0</v>
      </c>
      <c r="BX175" s="5">
        <f t="shared" si="434"/>
        <v>-1</v>
      </c>
      <c r="BY175" s="5">
        <f t="shared" si="435"/>
        <v>0</v>
      </c>
      <c r="BZ175" s="5">
        <f t="shared" si="436"/>
        <v>1</v>
      </c>
      <c r="CA175" s="5">
        <f t="shared" si="437"/>
        <v>0</v>
      </c>
      <c r="CB175" s="5">
        <f t="shared" si="438"/>
        <v>0</v>
      </c>
      <c r="CC175" s="5">
        <f t="shared" si="439"/>
        <v>1</v>
      </c>
      <c r="CD175" s="5">
        <f t="shared" si="440"/>
        <v>-1</v>
      </c>
      <c r="CE175" s="5">
        <f t="shared" si="441"/>
        <v>0</v>
      </c>
      <c r="CF175" s="5">
        <f t="shared" si="442"/>
        <v>3</v>
      </c>
      <c r="CG175" s="5">
        <f t="shared" si="443"/>
        <v>0</v>
      </c>
      <c r="CH175" s="5">
        <f t="shared" si="444"/>
        <v>0</v>
      </c>
      <c r="CI175" s="5">
        <f t="shared" si="445"/>
        <v>1</v>
      </c>
      <c r="CJ175" s="5">
        <f t="shared" si="446"/>
        <v>0</v>
      </c>
      <c r="CK175" s="19">
        <f t="shared" si="447"/>
        <v>5</v>
      </c>
      <c r="CL175" s="19"/>
      <c r="CM175" s="5"/>
      <c r="CN175" s="5">
        <f t="shared" si="448"/>
        <v>0</v>
      </c>
      <c r="CO175" s="5">
        <f t="shared" si="449"/>
        <v>1</v>
      </c>
      <c r="CP175" s="5">
        <f t="shared" si="450"/>
        <v>-1</v>
      </c>
      <c r="CQ175" s="5">
        <f t="shared" si="451"/>
        <v>0</v>
      </c>
      <c r="CR175" s="5">
        <f t="shared" si="452"/>
        <v>0</v>
      </c>
      <c r="CS175" s="5">
        <f t="shared" si="453"/>
        <v>-1</v>
      </c>
      <c r="CT175" s="5">
        <f t="shared" si="454"/>
        <v>1</v>
      </c>
      <c r="CU175" s="5">
        <f t="shared" si="455"/>
        <v>1</v>
      </c>
      <c r="CV175" s="5">
        <f t="shared" si="456"/>
        <v>-1</v>
      </c>
      <c r="CW175" s="5">
        <f t="shared" si="457"/>
        <v>0</v>
      </c>
      <c r="CX175" s="5">
        <f t="shared" si="458"/>
        <v>1</v>
      </c>
      <c r="CY175" s="5">
        <f t="shared" si="459"/>
        <v>-2</v>
      </c>
      <c r="CZ175" s="5">
        <f t="shared" si="460"/>
        <v>1</v>
      </c>
      <c r="DA175" s="5">
        <f t="shared" si="461"/>
        <v>3</v>
      </c>
      <c r="DB175" s="5">
        <f t="shared" si="462"/>
        <v>-3</v>
      </c>
      <c r="DC175" s="5">
        <f t="shared" si="463"/>
        <v>0</v>
      </c>
      <c r="DD175" s="5">
        <f t="shared" si="464"/>
        <v>1</v>
      </c>
      <c r="DE175" s="5">
        <f t="shared" si="465"/>
        <v>-1</v>
      </c>
      <c r="DF175" s="19"/>
      <c r="DG175" s="19"/>
      <c r="DH175" s="19"/>
      <c r="DI175" s="77"/>
      <c r="DJ175" s="121" t="e">
        <v>#DIV/0!</v>
      </c>
      <c r="DK175" s="121" t="e">
        <v>#DIV/0!</v>
      </c>
      <c r="DL175" s="121">
        <v>-1</v>
      </c>
      <c r="DM175" s="121" t="e">
        <v>#DIV/0!</v>
      </c>
      <c r="DN175" s="121" t="e">
        <v>#DIV/0!</v>
      </c>
      <c r="DO175" s="121" t="e">
        <v>#DIV/0!</v>
      </c>
      <c r="DP175" s="121">
        <v>-1</v>
      </c>
      <c r="DQ175" s="121" t="e">
        <v>#DIV/0!</v>
      </c>
      <c r="DR175" s="121">
        <v>-1</v>
      </c>
      <c r="DS175" s="121" t="e">
        <v>#DIV/0!</v>
      </c>
      <c r="DT175" s="121" t="e">
        <v>#DIV/0!</v>
      </c>
      <c r="DU175" s="121">
        <v>-2</v>
      </c>
      <c r="DV175" s="121">
        <v>-1</v>
      </c>
      <c r="DW175" s="121" t="e">
        <v>#DIV/0!</v>
      </c>
      <c r="DX175" s="121">
        <v>-1</v>
      </c>
      <c r="DY175" s="121" t="e">
        <v>#DIV/0!</v>
      </c>
      <c r="DZ175" s="121" t="e">
        <v>#DIV/0!</v>
      </c>
      <c r="EA175" s="121"/>
      <c r="EB175" s="24"/>
      <c r="EC175" s="65"/>
      <c r="ED175" s="77"/>
      <c r="EE175" s="77"/>
      <c r="EF175" s="77"/>
      <c r="EG175" s="77"/>
      <c r="EH175" s="77"/>
      <c r="EI175" s="77"/>
      <c r="EJ175" s="77"/>
      <c r="EK175" s="77"/>
      <c r="EL175" s="77"/>
      <c r="EM175" s="77"/>
      <c r="EN175" s="77"/>
      <c r="EO175" s="77"/>
      <c r="EP175" s="77"/>
      <c r="EQ175" s="77"/>
      <c r="ER175" s="77"/>
      <c r="ES175" s="77"/>
      <c r="ET175" s="77"/>
      <c r="EU175" s="77"/>
      <c r="EV175" s="77"/>
      <c r="EW175" s="24"/>
      <c r="EX175" s="27"/>
      <c r="EY175" s="77"/>
      <c r="EZ175" s="77"/>
      <c r="FA175" s="77"/>
      <c r="FB175" s="77"/>
      <c r="FC175" s="77"/>
      <c r="FD175" s="77"/>
      <c r="FE175" s="77"/>
      <c r="FF175" s="77"/>
      <c r="FG175" s="77"/>
      <c r="FH175" s="77"/>
      <c r="FI175" s="77"/>
      <c r="FJ175" s="77"/>
      <c r="FK175" s="77"/>
      <c r="FL175" s="77"/>
      <c r="FM175" s="77"/>
      <c r="FN175" s="77"/>
      <c r="FO175" s="77"/>
      <c r="FP175" s="77"/>
      <c r="FQ175" s="77"/>
      <c r="FR175" s="24"/>
      <c r="FS175" s="24"/>
      <c r="FT175" s="24"/>
      <c r="FU175" s="77"/>
      <c r="FV175" s="77"/>
      <c r="FW175" s="77"/>
      <c r="FX175" s="77"/>
      <c r="FY175" s="77"/>
      <c r="FZ175" s="77"/>
      <c r="GA175" s="77"/>
      <c r="GB175" s="77"/>
      <c r="GC175" s="77"/>
      <c r="GD175" s="77"/>
      <c r="GE175" s="77"/>
      <c r="GF175" s="77"/>
      <c r="GG175" s="77"/>
      <c r="GH175" s="77"/>
      <c r="GI175" s="77"/>
      <c r="GJ175" s="77"/>
      <c r="GK175" s="77"/>
      <c r="GL175" s="77"/>
      <c r="GM175" s="77"/>
      <c r="GN175" s="24"/>
      <c r="GO175" s="24">
        <v>0</v>
      </c>
      <c r="GP175" s="10">
        <f t="shared" si="466"/>
        <v>0</v>
      </c>
      <c r="GQ175" s="10">
        <f t="shared" si="467"/>
        <v>0</v>
      </c>
      <c r="GR175" s="10">
        <f t="shared" si="468"/>
        <v>0</v>
      </c>
      <c r="GS175" s="10">
        <f t="shared" si="469"/>
        <v>0</v>
      </c>
      <c r="GT175" s="10">
        <f t="shared" si="470"/>
        <v>0</v>
      </c>
      <c r="GU175" s="10">
        <f t="shared" si="471"/>
        <v>0</v>
      </c>
      <c r="GV175" s="10">
        <f t="shared" si="472"/>
        <v>0</v>
      </c>
      <c r="GW175" s="10">
        <f t="shared" si="473"/>
        <v>0</v>
      </c>
      <c r="GX175" s="10">
        <f t="shared" si="474"/>
        <v>0</v>
      </c>
      <c r="GY175" s="10">
        <f t="shared" si="475"/>
        <v>0</v>
      </c>
      <c r="GZ175" s="10">
        <f t="shared" si="476"/>
        <v>0</v>
      </c>
      <c r="HA175" s="10">
        <f t="shared" si="477"/>
        <v>0</v>
      </c>
      <c r="HB175" s="10">
        <f t="shared" si="478"/>
        <v>0</v>
      </c>
      <c r="HC175" s="10">
        <f t="shared" si="479"/>
        <v>0</v>
      </c>
      <c r="HD175" s="10">
        <f t="shared" si="480"/>
        <v>0</v>
      </c>
      <c r="HE175" s="10">
        <f t="shared" si="481"/>
        <v>0</v>
      </c>
      <c r="HF175" s="10">
        <f t="shared" si="482"/>
        <v>0</v>
      </c>
      <c r="HG175" s="10">
        <f t="shared" si="483"/>
        <v>0</v>
      </c>
      <c r="HH175" s="10">
        <f t="shared" si="484"/>
        <v>0</v>
      </c>
      <c r="HI175" s="19">
        <f t="shared" si="485"/>
        <v>0</v>
      </c>
      <c r="HJ175" s="115"/>
      <c r="HK175" s="115"/>
      <c r="HL175" s="115"/>
      <c r="HM175" s="115"/>
      <c r="HN175" s="115"/>
      <c r="HO175" s="115"/>
      <c r="HP175" s="115"/>
      <c r="HQ175" s="115"/>
      <c r="HR175" s="115"/>
      <c r="HS175" s="115"/>
      <c r="HT175" s="115"/>
      <c r="HU175" s="115"/>
      <c r="HV175" s="115"/>
      <c r="HW175" s="115"/>
      <c r="HX175" s="115"/>
      <c r="HY175" s="115"/>
      <c r="HZ175" s="115"/>
      <c r="IA175" s="115"/>
      <c r="IB175" s="115"/>
      <c r="IC175" s="22">
        <f t="shared" si="486"/>
        <v>0</v>
      </c>
      <c r="ID175" s="22"/>
      <c r="IE175" s="24">
        <f t="shared" si="404"/>
        <v>0</v>
      </c>
      <c r="IF175" s="24">
        <f t="shared" si="405"/>
        <v>0</v>
      </c>
    </row>
    <row r="176" spans="1:240" x14ac:dyDescent="0.25">
      <c r="A176" s="163">
        <v>174</v>
      </c>
      <c r="B176" s="43"/>
      <c r="C176" s="43" t="s">
        <v>281</v>
      </c>
      <c r="D176" s="43" t="s">
        <v>188</v>
      </c>
      <c r="E176" s="82">
        <v>422</v>
      </c>
      <c r="F176" s="53" t="s">
        <v>163</v>
      </c>
      <c r="G176" s="17">
        <v>20</v>
      </c>
      <c r="H176" s="12">
        <v>25</v>
      </c>
      <c r="I176" s="12">
        <v>30</v>
      </c>
      <c r="J176" s="12">
        <v>29</v>
      </c>
      <c r="K176" s="12">
        <v>38</v>
      </c>
      <c r="L176" s="12">
        <v>45</v>
      </c>
      <c r="M176" s="12">
        <v>43</v>
      </c>
      <c r="N176" s="12">
        <v>38</v>
      </c>
      <c r="O176" s="12">
        <v>30</v>
      </c>
      <c r="P176" s="12">
        <v>30</v>
      </c>
      <c r="Q176" s="11">
        <v>23</v>
      </c>
      <c r="R176" s="12">
        <v>26</v>
      </c>
      <c r="S176" s="11">
        <v>25</v>
      </c>
      <c r="T176" s="12">
        <v>25</v>
      </c>
      <c r="U176" s="12">
        <v>31</v>
      </c>
      <c r="V176" s="97">
        <v>24</v>
      </c>
      <c r="W176" s="97">
        <v>24</v>
      </c>
      <c r="X176" s="97">
        <v>29</v>
      </c>
      <c r="Y176" s="97">
        <v>35</v>
      </c>
      <c r="Z176" s="97">
        <v>38</v>
      </c>
      <c r="AA176" s="65"/>
      <c r="AB176" s="72">
        <f t="shared" si="407"/>
        <v>5</v>
      </c>
      <c r="AC176" s="11">
        <f t="shared" si="408"/>
        <v>5</v>
      </c>
      <c r="AD176" s="11">
        <f t="shared" si="409"/>
        <v>-1</v>
      </c>
      <c r="AE176" s="11">
        <f t="shared" si="410"/>
        <v>9</v>
      </c>
      <c r="AF176" s="11">
        <f t="shared" si="411"/>
        <v>7</v>
      </c>
      <c r="AG176" s="11">
        <f t="shared" si="412"/>
        <v>-2</v>
      </c>
      <c r="AH176" s="11">
        <f t="shared" si="413"/>
        <v>-5</v>
      </c>
      <c r="AI176" s="11">
        <f t="shared" si="414"/>
        <v>-8</v>
      </c>
      <c r="AJ176" s="11">
        <f t="shared" si="415"/>
        <v>0</v>
      </c>
      <c r="AK176" s="11">
        <f t="shared" si="416"/>
        <v>-7</v>
      </c>
      <c r="AL176" s="11">
        <f t="shared" si="417"/>
        <v>3</v>
      </c>
      <c r="AM176" s="11">
        <f t="shared" si="418"/>
        <v>-1</v>
      </c>
      <c r="AN176" s="11">
        <f t="shared" si="419"/>
        <v>0</v>
      </c>
      <c r="AO176" s="11">
        <f t="shared" si="420"/>
        <v>6</v>
      </c>
      <c r="AP176" s="11">
        <f t="shared" si="421"/>
        <v>-7</v>
      </c>
      <c r="AQ176" s="11">
        <f t="shared" si="422"/>
        <v>0</v>
      </c>
      <c r="AR176" s="11">
        <f t="shared" si="423"/>
        <v>5</v>
      </c>
      <c r="AS176" s="11">
        <f t="shared" si="424"/>
        <v>6</v>
      </c>
      <c r="AT176" s="11">
        <f t="shared" si="425"/>
        <v>3</v>
      </c>
      <c r="AU176" s="78">
        <f t="shared" si="426"/>
        <v>18</v>
      </c>
      <c r="AV176" s="65"/>
      <c r="AW176" s="17">
        <v>0</v>
      </c>
      <c r="AX176" s="12">
        <v>3</v>
      </c>
      <c r="AY176" s="12">
        <v>2</v>
      </c>
      <c r="AZ176" s="12">
        <v>1</v>
      </c>
      <c r="BA176" s="12">
        <v>1</v>
      </c>
      <c r="BB176" s="12">
        <v>1</v>
      </c>
      <c r="BC176" s="12">
        <v>2</v>
      </c>
      <c r="BD176" s="12">
        <v>3</v>
      </c>
      <c r="BE176" s="12">
        <v>2</v>
      </c>
      <c r="BF176" s="11">
        <v>8</v>
      </c>
      <c r="BG176" s="11">
        <v>1</v>
      </c>
      <c r="BH176" s="11">
        <v>2</v>
      </c>
      <c r="BI176" s="11"/>
      <c r="BJ176" s="11"/>
      <c r="BK176" s="11">
        <v>1</v>
      </c>
      <c r="BL176" s="11">
        <v>3</v>
      </c>
      <c r="BM176" s="11">
        <v>1</v>
      </c>
      <c r="BN176" s="11">
        <v>1</v>
      </c>
      <c r="BO176" s="8">
        <v>1</v>
      </c>
      <c r="BP176" s="27">
        <f t="shared" si="427"/>
        <v>33</v>
      </c>
      <c r="BQ176" s="27"/>
      <c r="BR176" s="5">
        <f t="shared" si="428"/>
        <v>5</v>
      </c>
      <c r="BS176" s="5">
        <f t="shared" si="429"/>
        <v>8</v>
      </c>
      <c r="BT176" s="5">
        <f t="shared" si="430"/>
        <v>1</v>
      </c>
      <c r="BU176" s="5">
        <f t="shared" si="431"/>
        <v>10</v>
      </c>
      <c r="BV176" s="5">
        <f t="shared" si="432"/>
        <v>8</v>
      </c>
      <c r="BW176" s="5">
        <f t="shared" si="433"/>
        <v>-1</v>
      </c>
      <c r="BX176" s="5">
        <f t="shared" si="434"/>
        <v>-3</v>
      </c>
      <c r="BY176" s="5">
        <f t="shared" si="435"/>
        <v>-5</v>
      </c>
      <c r="BZ176" s="5">
        <f t="shared" si="436"/>
        <v>2</v>
      </c>
      <c r="CA176" s="5">
        <f t="shared" si="437"/>
        <v>1</v>
      </c>
      <c r="CB176" s="5">
        <f t="shared" si="438"/>
        <v>4</v>
      </c>
      <c r="CC176" s="5">
        <f t="shared" si="439"/>
        <v>1</v>
      </c>
      <c r="CD176" s="5">
        <f t="shared" si="440"/>
        <v>0</v>
      </c>
      <c r="CE176" s="5">
        <f t="shared" si="441"/>
        <v>6</v>
      </c>
      <c r="CF176" s="5">
        <f t="shared" si="442"/>
        <v>-6</v>
      </c>
      <c r="CG176" s="5">
        <f t="shared" si="443"/>
        <v>3</v>
      </c>
      <c r="CH176" s="5">
        <f t="shared" si="444"/>
        <v>6</v>
      </c>
      <c r="CI176" s="5">
        <f t="shared" si="445"/>
        <v>7</v>
      </c>
      <c r="CJ176" s="5">
        <f t="shared" si="446"/>
        <v>4</v>
      </c>
      <c r="CK176" s="19">
        <f t="shared" si="447"/>
        <v>51</v>
      </c>
      <c r="CL176" s="19"/>
      <c r="CM176" s="5"/>
      <c r="CN176" s="5">
        <f t="shared" si="448"/>
        <v>3</v>
      </c>
      <c r="CO176" s="5">
        <f t="shared" si="449"/>
        <v>-7</v>
      </c>
      <c r="CP176" s="5">
        <f t="shared" si="450"/>
        <v>9</v>
      </c>
      <c r="CQ176" s="5">
        <f t="shared" si="451"/>
        <v>-2</v>
      </c>
      <c r="CR176" s="5">
        <f t="shared" si="452"/>
        <v>-9</v>
      </c>
      <c r="CS176" s="5">
        <f t="shared" si="453"/>
        <v>-2</v>
      </c>
      <c r="CT176" s="5">
        <f t="shared" si="454"/>
        <v>-2</v>
      </c>
      <c r="CU176" s="5">
        <f t="shared" si="455"/>
        <v>7</v>
      </c>
      <c r="CV176" s="5">
        <f t="shared" si="456"/>
        <v>-1</v>
      </c>
      <c r="CW176" s="5">
        <f t="shared" si="457"/>
        <v>3</v>
      </c>
      <c r="CX176" s="5">
        <f t="shared" si="458"/>
        <v>-3</v>
      </c>
      <c r="CY176" s="5">
        <f t="shared" si="459"/>
        <v>-1</v>
      </c>
      <c r="CZ176" s="5">
        <f t="shared" si="460"/>
        <v>6</v>
      </c>
      <c r="DA176" s="5">
        <f t="shared" si="461"/>
        <v>-12</v>
      </c>
      <c r="DB176" s="5">
        <f t="shared" si="462"/>
        <v>9</v>
      </c>
      <c r="DC176" s="5">
        <f t="shared" si="463"/>
        <v>3</v>
      </c>
      <c r="DD176" s="5">
        <f t="shared" si="464"/>
        <v>1</v>
      </c>
      <c r="DE176" s="5">
        <f t="shared" si="465"/>
        <v>-3</v>
      </c>
      <c r="DF176" s="19"/>
      <c r="DG176" s="19"/>
      <c r="DH176" s="19"/>
      <c r="DI176" s="77"/>
      <c r="DJ176" s="121">
        <v>0.6</v>
      </c>
      <c r="DK176" s="121">
        <v>-0.875</v>
      </c>
      <c r="DL176" s="121">
        <v>9</v>
      </c>
      <c r="DM176" s="121">
        <v>-0.2</v>
      </c>
      <c r="DN176" s="121">
        <v>-1.125</v>
      </c>
      <c r="DO176" s="121">
        <v>2</v>
      </c>
      <c r="DP176" s="121">
        <v>0.66666666666666663</v>
      </c>
      <c r="DQ176" s="121">
        <v>-1.4</v>
      </c>
      <c r="DR176" s="121">
        <v>-0.5</v>
      </c>
      <c r="DS176" s="121">
        <v>3</v>
      </c>
      <c r="DT176" s="121">
        <v>-0.75</v>
      </c>
      <c r="DU176" s="121">
        <v>-1</v>
      </c>
      <c r="DV176" s="121" t="e">
        <v>#DIV/0!</v>
      </c>
      <c r="DW176" s="121">
        <v>-2</v>
      </c>
      <c r="DX176" s="121">
        <v>-1.5</v>
      </c>
      <c r="DY176" s="121">
        <v>1</v>
      </c>
      <c r="DZ176" s="121">
        <v>0.16666666666666666</v>
      </c>
      <c r="EA176" s="121"/>
      <c r="EB176" s="24"/>
      <c r="EC176" s="65"/>
      <c r="ED176" s="77"/>
      <c r="EE176" s="77"/>
      <c r="EF176" s="77"/>
      <c r="EG176" s="77"/>
      <c r="EH176" s="77"/>
      <c r="EI176" s="77"/>
      <c r="EJ176" s="77"/>
      <c r="EK176" s="77"/>
      <c r="EL176" s="77"/>
      <c r="EM176" s="77"/>
      <c r="EN176" s="77"/>
      <c r="EO176" s="77"/>
      <c r="EP176" s="77"/>
      <c r="EQ176" s="77"/>
      <c r="ER176" s="77"/>
      <c r="ES176" s="77"/>
      <c r="ET176" s="77"/>
      <c r="EU176" s="77"/>
      <c r="EV176" s="77"/>
      <c r="EW176" s="24"/>
      <c r="EX176" s="27"/>
      <c r="EY176" s="77"/>
      <c r="EZ176" s="77"/>
      <c r="FA176" s="77"/>
      <c r="FB176" s="77"/>
      <c r="FC176" s="77"/>
      <c r="FD176" s="77"/>
      <c r="FE176" s="77"/>
      <c r="FF176" s="77"/>
      <c r="FG176" s="77"/>
      <c r="FH176" s="77"/>
      <c r="FI176" s="77"/>
      <c r="FJ176" s="77"/>
      <c r="FK176" s="77"/>
      <c r="FL176" s="77"/>
      <c r="FM176" s="77"/>
      <c r="FN176" s="77"/>
      <c r="FO176" s="77"/>
      <c r="FP176" s="77"/>
      <c r="FQ176" s="77"/>
      <c r="FR176" s="24"/>
      <c r="FS176" s="24"/>
      <c r="FT176" s="24"/>
      <c r="FU176" s="77"/>
      <c r="FV176" s="77"/>
      <c r="FW176" s="77"/>
      <c r="FX176" s="77"/>
      <c r="FY176" s="77"/>
      <c r="FZ176" s="77"/>
      <c r="GA176" s="77"/>
      <c r="GB176" s="77"/>
      <c r="GC176" s="77"/>
      <c r="GD176" s="77"/>
      <c r="GE176" s="77"/>
      <c r="GF176" s="77"/>
      <c r="GG176" s="77"/>
      <c r="GH176" s="77"/>
      <c r="GI176" s="77"/>
      <c r="GJ176" s="77"/>
      <c r="GK176" s="77"/>
      <c r="GL176" s="77"/>
      <c r="GM176" s="77"/>
      <c r="GN176" s="24"/>
      <c r="GO176" s="24">
        <v>5.0459999999999998E-2</v>
      </c>
      <c r="GP176" s="10">
        <f t="shared" si="466"/>
        <v>0.25229999999999997</v>
      </c>
      <c r="GQ176" s="10">
        <f t="shared" si="467"/>
        <v>0.40367999999999998</v>
      </c>
      <c r="GR176" s="10">
        <f t="shared" si="468"/>
        <v>5.0459999999999998E-2</v>
      </c>
      <c r="GS176" s="10">
        <f t="shared" si="469"/>
        <v>0.50459999999999994</v>
      </c>
      <c r="GT176" s="10">
        <f t="shared" si="470"/>
        <v>0.40367999999999998</v>
      </c>
      <c r="GU176" s="10">
        <f t="shared" si="471"/>
        <v>-5.0459999999999998E-2</v>
      </c>
      <c r="GV176" s="10">
        <f t="shared" si="472"/>
        <v>-0.15137999999999999</v>
      </c>
      <c r="GW176" s="10">
        <f t="shared" si="473"/>
        <v>-0.25229999999999997</v>
      </c>
      <c r="GX176" s="10">
        <f t="shared" si="474"/>
        <v>0.10092</v>
      </c>
      <c r="GY176" s="10">
        <f t="shared" si="475"/>
        <v>5.0459999999999998E-2</v>
      </c>
      <c r="GZ176" s="10">
        <f t="shared" si="476"/>
        <v>0.20183999999999999</v>
      </c>
      <c r="HA176" s="10">
        <f t="shared" si="477"/>
        <v>5.0459999999999998E-2</v>
      </c>
      <c r="HB176" s="10">
        <f t="shared" si="478"/>
        <v>0</v>
      </c>
      <c r="HC176" s="10">
        <f t="shared" si="479"/>
        <v>0.30275999999999997</v>
      </c>
      <c r="HD176" s="10">
        <f t="shared" si="480"/>
        <v>-0.30275999999999997</v>
      </c>
      <c r="HE176" s="10">
        <f t="shared" si="481"/>
        <v>0.15137999999999999</v>
      </c>
      <c r="HF176" s="10">
        <f t="shared" si="482"/>
        <v>0.30275999999999997</v>
      </c>
      <c r="HG176" s="10">
        <f t="shared" si="483"/>
        <v>0.35321999999999998</v>
      </c>
      <c r="HH176" s="10">
        <f t="shared" si="484"/>
        <v>0.20183999999999999</v>
      </c>
      <c r="HI176" s="19">
        <f t="shared" si="485"/>
        <v>2.5734599999999999</v>
      </c>
      <c r="HJ176" s="115"/>
      <c r="HK176" s="115"/>
      <c r="HL176" s="115"/>
      <c r="HM176" s="115"/>
      <c r="HN176" s="115"/>
      <c r="HO176" s="115"/>
      <c r="HP176" s="115"/>
      <c r="HQ176" s="115"/>
      <c r="HR176" s="115"/>
      <c r="HS176" s="115"/>
      <c r="HT176" s="115"/>
      <c r="HU176" s="115"/>
      <c r="HV176" s="115"/>
      <c r="HW176" s="115"/>
      <c r="HX176" s="115"/>
      <c r="HY176" s="115"/>
      <c r="HZ176" s="115"/>
      <c r="IA176" s="115"/>
      <c r="IB176" s="115"/>
      <c r="IC176" s="22">
        <f t="shared" si="486"/>
        <v>5.0459999999999998E-2</v>
      </c>
      <c r="ID176" s="22"/>
      <c r="IE176" s="24">
        <f>HH176/IF$221</f>
        <v>1.7742506858695489E-8</v>
      </c>
      <c r="IF176" s="24">
        <f>HI176/IF$221</f>
        <v>2.2621696244836748E-7</v>
      </c>
    </row>
    <row r="177" spans="1:240" x14ac:dyDescent="0.25">
      <c r="A177" s="163">
        <v>175</v>
      </c>
      <c r="B177" s="49"/>
      <c r="C177" s="49" t="s">
        <v>282</v>
      </c>
      <c r="D177" s="49" t="s">
        <v>186</v>
      </c>
      <c r="E177" s="82">
        <v>333</v>
      </c>
      <c r="F177" s="53" t="s">
        <v>153</v>
      </c>
      <c r="G177" s="17">
        <v>109</v>
      </c>
      <c r="H177" s="12">
        <v>118</v>
      </c>
      <c r="I177" s="12">
        <v>107</v>
      </c>
      <c r="J177" s="12">
        <v>118</v>
      </c>
      <c r="K177" s="12">
        <v>125</v>
      </c>
      <c r="L177" s="12">
        <v>125</v>
      </c>
      <c r="M177" s="12">
        <v>111</v>
      </c>
      <c r="N177" s="12">
        <v>118</v>
      </c>
      <c r="O177" s="12">
        <v>151</v>
      </c>
      <c r="P177" s="11">
        <v>173</v>
      </c>
      <c r="Q177" s="11">
        <v>177</v>
      </c>
      <c r="R177" s="12">
        <v>169</v>
      </c>
      <c r="S177" s="11">
        <v>213</v>
      </c>
      <c r="T177" s="11">
        <v>215</v>
      </c>
      <c r="U177" s="11">
        <v>212</v>
      </c>
      <c r="V177" s="98">
        <v>202</v>
      </c>
      <c r="W177" s="98">
        <v>203</v>
      </c>
      <c r="X177" s="98">
        <v>226</v>
      </c>
      <c r="Y177" s="98">
        <v>205</v>
      </c>
      <c r="Z177" s="97">
        <v>193</v>
      </c>
      <c r="AA177" s="65"/>
      <c r="AB177" s="72">
        <f t="shared" si="407"/>
        <v>9</v>
      </c>
      <c r="AC177" s="11">
        <f t="shared" si="408"/>
        <v>-11</v>
      </c>
      <c r="AD177" s="11">
        <f t="shared" si="409"/>
        <v>11</v>
      </c>
      <c r="AE177" s="11">
        <f t="shared" si="410"/>
        <v>7</v>
      </c>
      <c r="AF177" s="11">
        <f t="shared" si="411"/>
        <v>0</v>
      </c>
      <c r="AG177" s="11">
        <f t="shared" si="412"/>
        <v>-14</v>
      </c>
      <c r="AH177" s="11">
        <f t="shared" si="413"/>
        <v>7</v>
      </c>
      <c r="AI177" s="11">
        <f t="shared" si="414"/>
        <v>33</v>
      </c>
      <c r="AJ177" s="11">
        <f t="shared" si="415"/>
        <v>22</v>
      </c>
      <c r="AK177" s="11">
        <f t="shared" si="416"/>
        <v>4</v>
      </c>
      <c r="AL177" s="11">
        <f t="shared" si="417"/>
        <v>-8</v>
      </c>
      <c r="AM177" s="11">
        <f t="shared" si="418"/>
        <v>44</v>
      </c>
      <c r="AN177" s="11">
        <f t="shared" si="419"/>
        <v>2</v>
      </c>
      <c r="AO177" s="11">
        <f t="shared" si="420"/>
        <v>-3</v>
      </c>
      <c r="AP177" s="11">
        <f t="shared" si="421"/>
        <v>-10</v>
      </c>
      <c r="AQ177" s="11">
        <f t="shared" si="422"/>
        <v>1</v>
      </c>
      <c r="AR177" s="11">
        <f t="shared" si="423"/>
        <v>23</v>
      </c>
      <c r="AS177" s="11">
        <f t="shared" si="424"/>
        <v>-21</v>
      </c>
      <c r="AT177" s="11">
        <f t="shared" si="425"/>
        <v>-12</v>
      </c>
      <c r="AU177" s="78">
        <f t="shared" si="426"/>
        <v>84</v>
      </c>
      <c r="AV177" s="65"/>
      <c r="AW177" s="17">
        <v>4</v>
      </c>
      <c r="AX177" s="12">
        <v>20</v>
      </c>
      <c r="AY177" s="12">
        <v>9</v>
      </c>
      <c r="AZ177" s="12">
        <v>7</v>
      </c>
      <c r="BA177" s="12">
        <v>21</v>
      </c>
      <c r="BB177" s="12">
        <v>28</v>
      </c>
      <c r="BC177" s="12">
        <v>7</v>
      </c>
      <c r="BD177" s="12">
        <v>6</v>
      </c>
      <c r="BE177" s="12">
        <v>15</v>
      </c>
      <c r="BF177" s="11">
        <v>19</v>
      </c>
      <c r="BG177" s="11">
        <v>20</v>
      </c>
      <c r="BH177" s="11">
        <v>8</v>
      </c>
      <c r="BI177" s="11">
        <v>15</v>
      </c>
      <c r="BJ177" s="11">
        <v>23</v>
      </c>
      <c r="BK177" s="11">
        <v>28</v>
      </c>
      <c r="BL177" s="11">
        <v>13</v>
      </c>
      <c r="BM177" s="11">
        <v>14</v>
      </c>
      <c r="BN177" s="11">
        <v>13</v>
      </c>
      <c r="BO177" s="8">
        <v>13.5</v>
      </c>
      <c r="BP177" s="27">
        <f t="shared" si="427"/>
        <v>283.5</v>
      </c>
      <c r="BQ177" s="27"/>
      <c r="BR177" s="5">
        <f t="shared" si="428"/>
        <v>13</v>
      </c>
      <c r="BS177" s="5">
        <f t="shared" si="429"/>
        <v>9</v>
      </c>
      <c r="BT177" s="5">
        <f t="shared" si="430"/>
        <v>20</v>
      </c>
      <c r="BU177" s="5">
        <f t="shared" si="431"/>
        <v>14</v>
      </c>
      <c r="BV177" s="5">
        <f t="shared" si="432"/>
        <v>21</v>
      </c>
      <c r="BW177" s="5">
        <f t="shared" si="433"/>
        <v>14</v>
      </c>
      <c r="BX177" s="5">
        <f t="shared" si="434"/>
        <v>14</v>
      </c>
      <c r="BY177" s="5">
        <f t="shared" si="435"/>
        <v>39</v>
      </c>
      <c r="BZ177" s="5">
        <f t="shared" si="436"/>
        <v>37</v>
      </c>
      <c r="CA177" s="5">
        <f t="shared" si="437"/>
        <v>23</v>
      </c>
      <c r="CB177" s="5">
        <f t="shared" si="438"/>
        <v>12</v>
      </c>
      <c r="CC177" s="5">
        <f t="shared" si="439"/>
        <v>52</v>
      </c>
      <c r="CD177" s="5">
        <f t="shared" si="440"/>
        <v>17</v>
      </c>
      <c r="CE177" s="5">
        <f t="shared" si="441"/>
        <v>20</v>
      </c>
      <c r="CF177" s="5">
        <f t="shared" si="442"/>
        <v>18</v>
      </c>
      <c r="CG177" s="5">
        <f t="shared" si="443"/>
        <v>14</v>
      </c>
      <c r="CH177" s="5">
        <f t="shared" si="444"/>
        <v>37</v>
      </c>
      <c r="CI177" s="5">
        <f t="shared" si="445"/>
        <v>-8</v>
      </c>
      <c r="CJ177" s="5">
        <f t="shared" si="446"/>
        <v>1.5</v>
      </c>
      <c r="CK177" s="19">
        <f t="shared" si="447"/>
        <v>367.5</v>
      </c>
      <c r="CL177" s="19"/>
      <c r="CM177" s="5"/>
      <c r="CN177" s="5">
        <f t="shared" si="448"/>
        <v>-4</v>
      </c>
      <c r="CO177" s="5">
        <f t="shared" si="449"/>
        <v>11</v>
      </c>
      <c r="CP177" s="5">
        <f t="shared" si="450"/>
        <v>-6</v>
      </c>
      <c r="CQ177" s="5">
        <f t="shared" si="451"/>
        <v>7</v>
      </c>
      <c r="CR177" s="5">
        <f t="shared" si="452"/>
        <v>-7</v>
      </c>
      <c r="CS177" s="5">
        <f t="shared" si="453"/>
        <v>0</v>
      </c>
      <c r="CT177" s="5">
        <f t="shared" si="454"/>
        <v>25</v>
      </c>
      <c r="CU177" s="5">
        <f t="shared" si="455"/>
        <v>-2</v>
      </c>
      <c r="CV177" s="5">
        <f t="shared" si="456"/>
        <v>-14</v>
      </c>
      <c r="CW177" s="5">
        <f t="shared" si="457"/>
        <v>-11</v>
      </c>
      <c r="CX177" s="5">
        <f t="shared" si="458"/>
        <v>40</v>
      </c>
      <c r="CY177" s="5">
        <f t="shared" si="459"/>
        <v>-35</v>
      </c>
      <c r="CZ177" s="5">
        <f t="shared" si="460"/>
        <v>3</v>
      </c>
      <c r="DA177" s="5">
        <f t="shared" si="461"/>
        <v>-2</v>
      </c>
      <c r="DB177" s="5">
        <f t="shared" si="462"/>
        <v>-4</v>
      </c>
      <c r="DC177" s="5">
        <f t="shared" si="463"/>
        <v>23</v>
      </c>
      <c r="DD177" s="5">
        <f t="shared" si="464"/>
        <v>-45</v>
      </c>
      <c r="DE177" s="5">
        <f t="shared" si="465"/>
        <v>9.5</v>
      </c>
      <c r="DF177" s="19"/>
      <c r="DG177" s="19"/>
      <c r="DH177" s="19"/>
      <c r="DI177" s="77"/>
      <c r="DJ177" s="121">
        <v>-0.30769230769230771</v>
      </c>
      <c r="DK177" s="121">
        <v>1.2222222222222223</v>
      </c>
      <c r="DL177" s="121">
        <v>-0.3</v>
      </c>
      <c r="DM177" s="121">
        <v>0.5</v>
      </c>
      <c r="DN177" s="121">
        <v>-0.33333333333333331</v>
      </c>
      <c r="DO177" s="121">
        <v>0</v>
      </c>
      <c r="DP177" s="121">
        <v>1.7857142857142858</v>
      </c>
      <c r="DQ177" s="121">
        <v>-5.128205128205128E-2</v>
      </c>
      <c r="DR177" s="121">
        <v>-0.3783783783783784</v>
      </c>
      <c r="DS177" s="121">
        <v>-0.47826086956521741</v>
      </c>
      <c r="DT177" s="121">
        <v>3.3333333333333335</v>
      </c>
      <c r="DU177" s="121">
        <v>-0.67307692307692313</v>
      </c>
      <c r="DV177" s="121">
        <v>0.17647058823529413</v>
      </c>
      <c r="DW177" s="121">
        <v>-0.1</v>
      </c>
      <c r="DX177" s="121">
        <v>-0.22222222222222221</v>
      </c>
      <c r="DY177" s="121">
        <v>1.6428571428571428</v>
      </c>
      <c r="DZ177" s="121">
        <v>-1.2162162162162162</v>
      </c>
      <c r="EA177" s="121"/>
      <c r="EB177" s="24"/>
      <c r="EC177" s="65"/>
      <c r="ED177" s="77"/>
      <c r="EE177" s="77"/>
      <c r="EF177" s="77"/>
      <c r="EG177" s="77"/>
      <c r="EH177" s="77"/>
      <c r="EI177" s="77"/>
      <c r="EJ177" s="77"/>
      <c r="EK177" s="77"/>
      <c r="EL177" s="77"/>
      <c r="EM177" s="77"/>
      <c r="EN177" s="77"/>
      <c r="EO177" s="77"/>
      <c r="EP177" s="77"/>
      <c r="EQ177" s="77"/>
      <c r="ER177" s="77"/>
      <c r="ES177" s="77"/>
      <c r="ET177" s="77"/>
      <c r="EU177" s="77"/>
      <c r="EV177" s="77"/>
      <c r="EW177" s="24"/>
      <c r="EX177" s="27"/>
      <c r="EY177" s="77"/>
      <c r="EZ177" s="77"/>
      <c r="FA177" s="77"/>
      <c r="FB177" s="77"/>
      <c r="FC177" s="77"/>
      <c r="FD177" s="77"/>
      <c r="FE177" s="77"/>
      <c r="FF177" s="77"/>
      <c r="FG177" s="77"/>
      <c r="FH177" s="77"/>
      <c r="FI177" s="77"/>
      <c r="FJ177" s="77"/>
      <c r="FK177" s="77"/>
      <c r="FL177" s="77"/>
      <c r="FM177" s="77"/>
      <c r="FN177" s="77"/>
      <c r="FO177" s="77"/>
      <c r="FP177" s="77"/>
      <c r="FQ177" s="77"/>
      <c r="FR177" s="24"/>
      <c r="FS177" s="24"/>
      <c r="FT177" s="24"/>
      <c r="FU177" s="77"/>
      <c r="FV177" s="77"/>
      <c r="FW177" s="77"/>
      <c r="FX177" s="77"/>
      <c r="FY177" s="77"/>
      <c r="FZ177" s="77"/>
      <c r="GA177" s="77"/>
      <c r="GB177" s="77"/>
      <c r="GC177" s="77"/>
      <c r="GD177" s="77"/>
      <c r="GE177" s="77"/>
      <c r="GF177" s="77"/>
      <c r="GG177" s="77"/>
      <c r="GH177" s="77"/>
      <c r="GI177" s="77"/>
      <c r="GJ177" s="77"/>
      <c r="GK177" s="77"/>
      <c r="GL177" s="77"/>
      <c r="GM177" s="77"/>
      <c r="GN177" s="24"/>
      <c r="GO177" s="24">
        <v>0.10614</v>
      </c>
      <c r="GP177" s="10">
        <f t="shared" si="466"/>
        <v>1.37982</v>
      </c>
      <c r="GQ177" s="10">
        <f t="shared" si="467"/>
        <v>0.95526</v>
      </c>
      <c r="GR177" s="10">
        <f t="shared" si="468"/>
        <v>2.1227999999999998</v>
      </c>
      <c r="GS177" s="10">
        <f t="shared" si="469"/>
        <v>1.4859599999999999</v>
      </c>
      <c r="GT177" s="10">
        <f t="shared" si="470"/>
        <v>2.2289400000000001</v>
      </c>
      <c r="GU177" s="10">
        <f t="shared" si="471"/>
        <v>1.4859599999999999</v>
      </c>
      <c r="GV177" s="10">
        <f t="shared" si="472"/>
        <v>1.4859599999999999</v>
      </c>
      <c r="GW177" s="10">
        <f t="shared" si="473"/>
        <v>4.1394599999999997</v>
      </c>
      <c r="GX177" s="10">
        <f t="shared" si="474"/>
        <v>3.9271799999999999</v>
      </c>
      <c r="GY177" s="10">
        <f t="shared" si="475"/>
        <v>2.4412199999999999</v>
      </c>
      <c r="GZ177" s="10">
        <f t="shared" si="476"/>
        <v>1.2736799999999999</v>
      </c>
      <c r="HA177" s="10">
        <f t="shared" si="477"/>
        <v>5.5192800000000002</v>
      </c>
      <c r="HB177" s="10">
        <f t="shared" si="478"/>
        <v>1.8043799999999999</v>
      </c>
      <c r="HC177" s="10">
        <f t="shared" si="479"/>
        <v>2.1227999999999998</v>
      </c>
      <c r="HD177" s="10">
        <f t="shared" si="480"/>
        <v>1.91052</v>
      </c>
      <c r="HE177" s="10">
        <f t="shared" si="481"/>
        <v>1.4859599999999999</v>
      </c>
      <c r="HF177" s="10">
        <f t="shared" si="482"/>
        <v>3.9271799999999999</v>
      </c>
      <c r="HG177" s="10">
        <f t="shared" si="483"/>
        <v>-0.84911999999999999</v>
      </c>
      <c r="HH177" s="10">
        <f t="shared" si="484"/>
        <v>0.15920999999999999</v>
      </c>
      <c r="HI177" s="19">
        <f t="shared" si="485"/>
        <v>39.006450000000001</v>
      </c>
      <c r="HJ177" s="115"/>
      <c r="HK177" s="115"/>
      <c r="HL177" s="115"/>
      <c r="HM177" s="115"/>
      <c r="HN177" s="115"/>
      <c r="HO177" s="115"/>
      <c r="HP177" s="115"/>
      <c r="HQ177" s="115"/>
      <c r="HR177" s="115"/>
      <c r="HS177" s="115"/>
      <c r="HT177" s="115"/>
      <c r="HU177" s="115"/>
      <c r="HV177" s="115"/>
      <c r="HW177" s="115"/>
      <c r="HX177" s="115"/>
      <c r="HY177" s="115"/>
      <c r="HZ177" s="115"/>
      <c r="IA177" s="115"/>
      <c r="IB177" s="115"/>
      <c r="IC177" s="22">
        <f t="shared" si="486"/>
        <v>0.10614</v>
      </c>
      <c r="ID177" s="22"/>
      <c r="IE177" s="24">
        <f t="shared" si="404"/>
        <v>1.3995167048022734E-8</v>
      </c>
      <c r="IF177" s="24">
        <f t="shared" si="405"/>
        <v>3.4288159267655705E-6</v>
      </c>
    </row>
    <row r="178" spans="1:240" x14ac:dyDescent="0.25">
      <c r="A178" s="163">
        <v>176</v>
      </c>
      <c r="B178" s="49"/>
      <c r="C178" s="43" t="s">
        <v>283</v>
      </c>
      <c r="D178" s="49" t="s">
        <v>183</v>
      </c>
      <c r="E178" s="82">
        <v>140</v>
      </c>
      <c r="F178" s="52" t="s">
        <v>172</v>
      </c>
      <c r="G178" s="17">
        <v>436</v>
      </c>
      <c r="H178" s="12">
        <v>474</v>
      </c>
      <c r="I178" s="12">
        <v>597</v>
      </c>
      <c r="J178" s="5">
        <v>731</v>
      </c>
      <c r="K178" s="12">
        <v>885</v>
      </c>
      <c r="L178" s="12">
        <v>1136</v>
      </c>
      <c r="M178" s="12">
        <v>1252</v>
      </c>
      <c r="N178" s="12">
        <v>1611</v>
      </c>
      <c r="O178" s="12">
        <v>1779</v>
      </c>
      <c r="P178" s="11">
        <v>2086</v>
      </c>
      <c r="Q178" s="11">
        <v>2402</v>
      </c>
      <c r="R178" s="12">
        <v>2625</v>
      </c>
      <c r="S178" s="11">
        <v>2921</v>
      </c>
      <c r="T178" s="12">
        <v>3169</v>
      </c>
      <c r="U178" s="12">
        <v>3273</v>
      </c>
      <c r="V178" s="97">
        <v>3325</v>
      </c>
      <c r="W178" s="97">
        <v>3407</v>
      </c>
      <c r="X178" s="97">
        <v>3494</v>
      </c>
      <c r="Y178" s="97">
        <v>3490</v>
      </c>
      <c r="Z178" s="98">
        <v>3432</v>
      </c>
      <c r="AA178" s="63"/>
      <c r="AB178" s="70">
        <f t="shared" si="407"/>
        <v>38</v>
      </c>
      <c r="AC178" s="12">
        <f t="shared" si="408"/>
        <v>123</v>
      </c>
      <c r="AD178" s="12">
        <f t="shared" si="409"/>
        <v>134</v>
      </c>
      <c r="AE178" s="12">
        <f t="shared" si="410"/>
        <v>154</v>
      </c>
      <c r="AF178" s="12">
        <f t="shared" si="411"/>
        <v>251</v>
      </c>
      <c r="AG178" s="12">
        <f t="shared" si="412"/>
        <v>116</v>
      </c>
      <c r="AH178" s="12">
        <f t="shared" si="413"/>
        <v>359</v>
      </c>
      <c r="AI178" s="12">
        <f t="shared" si="414"/>
        <v>168</v>
      </c>
      <c r="AJ178" s="12">
        <f t="shared" si="415"/>
        <v>307</v>
      </c>
      <c r="AK178" s="12">
        <f t="shared" si="416"/>
        <v>316</v>
      </c>
      <c r="AL178" s="12">
        <f t="shared" si="417"/>
        <v>223</v>
      </c>
      <c r="AM178" s="12">
        <f t="shared" si="418"/>
        <v>296</v>
      </c>
      <c r="AN178" s="12">
        <f t="shared" si="419"/>
        <v>248</v>
      </c>
      <c r="AO178" s="12">
        <f t="shared" si="420"/>
        <v>104</v>
      </c>
      <c r="AP178" s="12">
        <f t="shared" si="421"/>
        <v>52</v>
      </c>
      <c r="AQ178" s="12">
        <f t="shared" si="422"/>
        <v>82</v>
      </c>
      <c r="AR178" s="12">
        <f t="shared" si="423"/>
        <v>87</v>
      </c>
      <c r="AS178" s="12">
        <f t="shared" si="424"/>
        <v>-4</v>
      </c>
      <c r="AT178" s="12">
        <f t="shared" si="425"/>
        <v>-58</v>
      </c>
      <c r="AU178" s="79">
        <f t="shared" si="426"/>
        <v>2996</v>
      </c>
      <c r="AV178" s="63"/>
      <c r="AW178" s="17">
        <v>7</v>
      </c>
      <c r="AX178" s="12">
        <v>18</v>
      </c>
      <c r="AY178" s="12">
        <v>14</v>
      </c>
      <c r="AZ178" s="5">
        <v>40</v>
      </c>
      <c r="BA178" s="12">
        <v>14</v>
      </c>
      <c r="BB178" s="12">
        <v>50</v>
      </c>
      <c r="BC178" s="12">
        <v>34</v>
      </c>
      <c r="BD178" s="12">
        <v>9</v>
      </c>
      <c r="BE178" s="12">
        <v>28</v>
      </c>
      <c r="BF178" s="11">
        <v>16</v>
      </c>
      <c r="BG178" s="11">
        <v>17</v>
      </c>
      <c r="BH178" s="11">
        <v>18</v>
      </c>
      <c r="BI178" s="11">
        <v>12</v>
      </c>
      <c r="BJ178" s="11">
        <v>25</v>
      </c>
      <c r="BK178" s="11">
        <v>25</v>
      </c>
      <c r="BL178" s="11">
        <v>20</v>
      </c>
      <c r="BM178" s="11">
        <v>31</v>
      </c>
      <c r="BN178" s="11">
        <v>44</v>
      </c>
      <c r="BO178" s="8">
        <v>37.5</v>
      </c>
      <c r="BP178" s="19">
        <f t="shared" si="427"/>
        <v>459.5</v>
      </c>
      <c r="BQ178" s="27"/>
      <c r="BR178" s="5">
        <f t="shared" si="428"/>
        <v>45</v>
      </c>
      <c r="BS178" s="5">
        <f t="shared" si="429"/>
        <v>141</v>
      </c>
      <c r="BT178" s="5">
        <f t="shared" si="430"/>
        <v>148</v>
      </c>
      <c r="BU178" s="5">
        <f t="shared" si="431"/>
        <v>194</v>
      </c>
      <c r="BV178" s="5">
        <f t="shared" si="432"/>
        <v>265</v>
      </c>
      <c r="BW178" s="5">
        <f t="shared" si="433"/>
        <v>166</v>
      </c>
      <c r="BX178" s="5">
        <f t="shared" si="434"/>
        <v>393</v>
      </c>
      <c r="BY178" s="5">
        <f t="shared" si="435"/>
        <v>177</v>
      </c>
      <c r="BZ178" s="5">
        <f t="shared" si="436"/>
        <v>335</v>
      </c>
      <c r="CA178" s="5">
        <f t="shared" si="437"/>
        <v>332</v>
      </c>
      <c r="CB178" s="5">
        <f t="shared" si="438"/>
        <v>240</v>
      </c>
      <c r="CC178" s="5">
        <f t="shared" si="439"/>
        <v>314</v>
      </c>
      <c r="CD178" s="5">
        <f t="shared" si="440"/>
        <v>260</v>
      </c>
      <c r="CE178" s="5">
        <f t="shared" si="441"/>
        <v>129</v>
      </c>
      <c r="CF178" s="5">
        <f t="shared" si="442"/>
        <v>77</v>
      </c>
      <c r="CG178" s="5">
        <f t="shared" si="443"/>
        <v>102</v>
      </c>
      <c r="CH178" s="5">
        <f t="shared" si="444"/>
        <v>118</v>
      </c>
      <c r="CI178" s="5">
        <f t="shared" si="445"/>
        <v>40</v>
      </c>
      <c r="CJ178" s="5">
        <f t="shared" si="446"/>
        <v>-20.5</v>
      </c>
      <c r="CK178" s="19">
        <f t="shared" si="447"/>
        <v>3455.5</v>
      </c>
      <c r="CL178" s="19"/>
      <c r="CM178" s="5"/>
      <c r="CN178" s="5">
        <f t="shared" si="448"/>
        <v>96</v>
      </c>
      <c r="CO178" s="5">
        <f t="shared" si="449"/>
        <v>7</v>
      </c>
      <c r="CP178" s="5">
        <f t="shared" si="450"/>
        <v>46</v>
      </c>
      <c r="CQ178" s="5">
        <f t="shared" si="451"/>
        <v>71</v>
      </c>
      <c r="CR178" s="5">
        <f t="shared" si="452"/>
        <v>-99</v>
      </c>
      <c r="CS178" s="5">
        <f t="shared" si="453"/>
        <v>227</v>
      </c>
      <c r="CT178" s="5">
        <f t="shared" si="454"/>
        <v>-216</v>
      </c>
      <c r="CU178" s="5">
        <f t="shared" si="455"/>
        <v>158</v>
      </c>
      <c r="CV178" s="5">
        <f t="shared" si="456"/>
        <v>-3</v>
      </c>
      <c r="CW178" s="5">
        <f t="shared" si="457"/>
        <v>-92</v>
      </c>
      <c r="CX178" s="5">
        <f t="shared" si="458"/>
        <v>74</v>
      </c>
      <c r="CY178" s="5">
        <f t="shared" si="459"/>
        <v>-54</v>
      </c>
      <c r="CZ178" s="5">
        <f t="shared" si="460"/>
        <v>-131</v>
      </c>
      <c r="DA178" s="5">
        <f t="shared" si="461"/>
        <v>-52</v>
      </c>
      <c r="DB178" s="5">
        <f t="shared" si="462"/>
        <v>25</v>
      </c>
      <c r="DC178" s="5">
        <f t="shared" si="463"/>
        <v>16</v>
      </c>
      <c r="DD178" s="5">
        <f t="shared" si="464"/>
        <v>-78</v>
      </c>
      <c r="DE178" s="5">
        <f t="shared" si="465"/>
        <v>-60.5</v>
      </c>
      <c r="DF178" s="19"/>
      <c r="DG178" s="19"/>
      <c r="DH178" s="19"/>
      <c r="DI178" s="77"/>
      <c r="DJ178" s="121">
        <v>2.1333333333333333</v>
      </c>
      <c r="DK178" s="121">
        <v>4.9645390070921988E-2</v>
      </c>
      <c r="DL178" s="121">
        <v>0.3108108108108108</v>
      </c>
      <c r="DM178" s="121">
        <v>0.36597938144329895</v>
      </c>
      <c r="DN178" s="121">
        <v>-0.37358490566037733</v>
      </c>
      <c r="DO178" s="121">
        <v>1.3674698795180722</v>
      </c>
      <c r="DP178" s="121">
        <v>-0.54961832061068705</v>
      </c>
      <c r="DQ178" s="121">
        <v>0.89265536723163841</v>
      </c>
      <c r="DR178" s="121">
        <v>-8.9552238805970154E-3</v>
      </c>
      <c r="DS178" s="121">
        <v>-0.27710843373493976</v>
      </c>
      <c r="DT178" s="121">
        <v>0.30833333333333335</v>
      </c>
      <c r="DU178" s="121">
        <v>-0.17197452229299362</v>
      </c>
      <c r="DV178" s="121">
        <v>-0.50384615384615383</v>
      </c>
      <c r="DW178" s="121">
        <v>-0.40310077519379844</v>
      </c>
      <c r="DX178" s="121">
        <v>0.32467532467532467</v>
      </c>
      <c r="DY178" s="121">
        <v>0.15686274509803921</v>
      </c>
      <c r="DZ178" s="121">
        <v>-0.66101694915254239</v>
      </c>
      <c r="EA178" s="121"/>
      <c r="EB178" s="24"/>
      <c r="EC178" s="65"/>
      <c r="ED178" s="77"/>
      <c r="EE178" s="77"/>
      <c r="EF178" s="77"/>
      <c r="EG178" s="77"/>
      <c r="EH178" s="77"/>
      <c r="EI178" s="77"/>
      <c r="EJ178" s="77"/>
      <c r="EK178" s="77"/>
      <c r="EL178" s="77"/>
      <c r="EM178" s="77"/>
      <c r="EN178" s="77"/>
      <c r="EO178" s="77"/>
      <c r="EP178" s="77"/>
      <c r="EQ178" s="77"/>
      <c r="ER178" s="77"/>
      <c r="ES178" s="77"/>
      <c r="ET178" s="77"/>
      <c r="EU178" s="77"/>
      <c r="EV178" s="77"/>
      <c r="EW178" s="24"/>
      <c r="EX178" s="27"/>
      <c r="EY178" s="77"/>
      <c r="EZ178" s="77"/>
      <c r="FA178" s="77"/>
      <c r="FB178" s="77"/>
      <c r="FC178" s="77"/>
      <c r="FD178" s="77"/>
      <c r="FE178" s="77"/>
      <c r="FF178" s="77"/>
      <c r="FG178" s="77"/>
      <c r="FH178" s="77"/>
      <c r="FI178" s="77"/>
      <c r="FJ178" s="77"/>
      <c r="FK178" s="77"/>
      <c r="FL178" s="77"/>
      <c r="FM178" s="77"/>
      <c r="FN178" s="77"/>
      <c r="FO178" s="77"/>
      <c r="FP178" s="77"/>
      <c r="FQ178" s="77"/>
      <c r="FR178" s="24"/>
      <c r="FS178" s="24"/>
      <c r="FT178" s="24"/>
      <c r="FU178" s="77"/>
      <c r="FV178" s="77"/>
      <c r="FW178" s="77"/>
      <c r="FX178" s="77"/>
      <c r="FY178" s="77"/>
      <c r="FZ178" s="77"/>
      <c r="GA178" s="77"/>
      <c r="GB178" s="77"/>
      <c r="GC178" s="77"/>
      <c r="GD178" s="77"/>
      <c r="GE178" s="77"/>
      <c r="GF178" s="77"/>
      <c r="GG178" s="77"/>
      <c r="GH178" s="77"/>
      <c r="GI178" s="77"/>
      <c r="GJ178" s="77"/>
      <c r="GK178" s="77"/>
      <c r="GL178" s="77"/>
      <c r="GM178" s="77"/>
      <c r="GN178" s="24"/>
      <c r="GO178" s="24">
        <v>0</v>
      </c>
      <c r="GP178" s="10">
        <f t="shared" si="466"/>
        <v>0</v>
      </c>
      <c r="GQ178" s="10">
        <f t="shared" si="467"/>
        <v>0</v>
      </c>
      <c r="GR178" s="10">
        <f t="shared" si="468"/>
        <v>0</v>
      </c>
      <c r="GS178" s="10">
        <f t="shared" si="469"/>
        <v>0</v>
      </c>
      <c r="GT178" s="10">
        <f t="shared" si="470"/>
        <v>0</v>
      </c>
      <c r="GU178" s="10">
        <f t="shared" si="471"/>
        <v>0</v>
      </c>
      <c r="GV178" s="10">
        <f t="shared" si="472"/>
        <v>0</v>
      </c>
      <c r="GW178" s="10">
        <f t="shared" si="473"/>
        <v>0</v>
      </c>
      <c r="GX178" s="10">
        <f t="shared" si="474"/>
        <v>0</v>
      </c>
      <c r="GY178" s="10">
        <f t="shared" si="475"/>
        <v>0</v>
      </c>
      <c r="GZ178" s="10">
        <f t="shared" si="476"/>
        <v>0</v>
      </c>
      <c r="HA178" s="10">
        <f t="shared" si="477"/>
        <v>0</v>
      </c>
      <c r="HB178" s="10">
        <f t="shared" si="478"/>
        <v>0</v>
      </c>
      <c r="HC178" s="10">
        <f t="shared" si="479"/>
        <v>0</v>
      </c>
      <c r="HD178" s="10">
        <f t="shared" si="480"/>
        <v>0</v>
      </c>
      <c r="HE178" s="10">
        <f t="shared" si="481"/>
        <v>0</v>
      </c>
      <c r="HF178" s="10">
        <f t="shared" si="482"/>
        <v>0</v>
      </c>
      <c r="HG178" s="10">
        <f t="shared" si="483"/>
        <v>0</v>
      </c>
      <c r="HH178" s="10">
        <f t="shared" si="484"/>
        <v>0</v>
      </c>
      <c r="HI178" s="19">
        <f t="shared" si="485"/>
        <v>0</v>
      </c>
      <c r="HJ178" s="115"/>
      <c r="HK178" s="115"/>
      <c r="HL178" s="115"/>
      <c r="HM178" s="115"/>
      <c r="HN178" s="115"/>
      <c r="HO178" s="115"/>
      <c r="HP178" s="115"/>
      <c r="HQ178" s="115"/>
      <c r="HR178" s="115"/>
      <c r="HS178" s="115"/>
      <c r="HT178" s="115"/>
      <c r="HU178" s="115"/>
      <c r="HV178" s="115"/>
      <c r="HW178" s="115"/>
      <c r="HX178" s="115"/>
      <c r="HY178" s="115"/>
      <c r="HZ178" s="115"/>
      <c r="IA178" s="115"/>
      <c r="IB178" s="115"/>
      <c r="IC178" s="22">
        <f t="shared" si="486"/>
        <v>0</v>
      </c>
      <c r="ID178" s="22"/>
      <c r="IE178" s="24">
        <f t="shared" si="404"/>
        <v>0</v>
      </c>
      <c r="IF178" s="24">
        <f t="shared" si="405"/>
        <v>0</v>
      </c>
    </row>
    <row r="179" spans="1:240" x14ac:dyDescent="0.25">
      <c r="A179" s="163">
        <v>177</v>
      </c>
      <c r="B179" s="49"/>
      <c r="C179" s="43" t="s">
        <v>283</v>
      </c>
      <c r="D179" s="49" t="s">
        <v>183</v>
      </c>
      <c r="E179" s="82">
        <v>171</v>
      </c>
      <c r="F179" s="52" t="s">
        <v>248</v>
      </c>
      <c r="G179" s="17">
        <v>293</v>
      </c>
      <c r="H179" s="12">
        <v>323</v>
      </c>
      <c r="I179" s="12">
        <v>308</v>
      </c>
      <c r="J179" s="12">
        <v>274</v>
      </c>
      <c r="K179" s="12">
        <v>264</v>
      </c>
      <c r="L179" s="12">
        <v>237</v>
      </c>
      <c r="M179" s="12">
        <v>190</v>
      </c>
      <c r="N179" s="12">
        <v>191</v>
      </c>
      <c r="O179" s="12">
        <v>176</v>
      </c>
      <c r="P179" s="11">
        <v>167</v>
      </c>
      <c r="Q179" s="12">
        <v>102</v>
      </c>
      <c r="R179" s="12">
        <v>95</v>
      </c>
      <c r="S179" s="12">
        <v>82</v>
      </c>
      <c r="T179" s="8">
        <v>60</v>
      </c>
      <c r="U179" s="8">
        <v>50</v>
      </c>
      <c r="V179" s="98">
        <v>42</v>
      </c>
      <c r="W179" s="98">
        <v>34</v>
      </c>
      <c r="X179" s="98">
        <v>39</v>
      </c>
      <c r="Y179" s="98">
        <v>44</v>
      </c>
      <c r="Z179" s="97">
        <f>17+19</f>
        <v>36</v>
      </c>
      <c r="AA179" s="65"/>
      <c r="AB179" s="72">
        <f t="shared" si="407"/>
        <v>30</v>
      </c>
      <c r="AC179" s="11">
        <f t="shared" si="408"/>
        <v>-15</v>
      </c>
      <c r="AD179" s="11">
        <f t="shared" si="409"/>
        <v>-34</v>
      </c>
      <c r="AE179" s="11">
        <f t="shared" si="410"/>
        <v>-10</v>
      </c>
      <c r="AF179" s="11">
        <f t="shared" si="411"/>
        <v>-27</v>
      </c>
      <c r="AG179" s="11">
        <f t="shared" si="412"/>
        <v>-47</v>
      </c>
      <c r="AH179" s="11">
        <f t="shared" si="413"/>
        <v>1</v>
      </c>
      <c r="AI179" s="11">
        <f t="shared" si="414"/>
        <v>-15</v>
      </c>
      <c r="AJ179" s="11">
        <f t="shared" si="415"/>
        <v>-9</v>
      </c>
      <c r="AK179" s="11">
        <f t="shared" si="416"/>
        <v>-65</v>
      </c>
      <c r="AL179" s="11">
        <f t="shared" si="417"/>
        <v>-7</v>
      </c>
      <c r="AM179" s="11">
        <f t="shared" si="418"/>
        <v>-13</v>
      </c>
      <c r="AN179" s="11">
        <f t="shared" si="419"/>
        <v>-22</v>
      </c>
      <c r="AO179" s="11">
        <f t="shared" si="420"/>
        <v>-10</v>
      </c>
      <c r="AP179" s="11">
        <f t="shared" si="421"/>
        <v>-8</v>
      </c>
      <c r="AQ179" s="11">
        <f t="shared" si="422"/>
        <v>-8</v>
      </c>
      <c r="AR179" s="11">
        <f t="shared" si="423"/>
        <v>5</v>
      </c>
      <c r="AS179" s="11">
        <f t="shared" si="424"/>
        <v>5</v>
      </c>
      <c r="AT179" s="11">
        <f t="shared" si="425"/>
        <v>-8</v>
      </c>
      <c r="AU179" s="78">
        <f t="shared" si="426"/>
        <v>-257</v>
      </c>
      <c r="AV179" s="65"/>
      <c r="AW179" s="17">
        <v>0</v>
      </c>
      <c r="AX179" s="12">
        <v>14</v>
      </c>
      <c r="AY179" s="12">
        <v>9</v>
      </c>
      <c r="AZ179" s="12">
        <v>6</v>
      </c>
      <c r="BA179" s="12">
        <v>5</v>
      </c>
      <c r="BB179" s="12">
        <v>0</v>
      </c>
      <c r="BC179" s="12">
        <v>0</v>
      </c>
      <c r="BD179" s="11">
        <v>1</v>
      </c>
      <c r="BE179" s="11">
        <v>2</v>
      </c>
      <c r="BF179" s="11">
        <v>1</v>
      </c>
      <c r="BG179" s="12">
        <v>1</v>
      </c>
      <c r="BH179" s="12">
        <v>1</v>
      </c>
      <c r="BI179" s="11">
        <v>0</v>
      </c>
      <c r="BJ179" s="11">
        <v>0</v>
      </c>
      <c r="BK179" s="11">
        <v>0</v>
      </c>
      <c r="BL179" s="11">
        <v>0</v>
      </c>
      <c r="BM179" s="11">
        <v>1</v>
      </c>
      <c r="BN179" s="11">
        <v>1</v>
      </c>
      <c r="BO179" s="8">
        <v>1</v>
      </c>
      <c r="BP179" s="27">
        <f t="shared" si="427"/>
        <v>43</v>
      </c>
      <c r="BQ179" s="27"/>
      <c r="BR179" s="5">
        <f t="shared" si="428"/>
        <v>30</v>
      </c>
      <c r="BS179" s="5">
        <f t="shared" si="429"/>
        <v>-1</v>
      </c>
      <c r="BT179" s="5">
        <f t="shared" si="430"/>
        <v>-25</v>
      </c>
      <c r="BU179" s="5">
        <f t="shared" si="431"/>
        <v>-4</v>
      </c>
      <c r="BV179" s="5">
        <f t="shared" si="432"/>
        <v>-22</v>
      </c>
      <c r="BW179" s="5">
        <f t="shared" si="433"/>
        <v>-47</v>
      </c>
      <c r="BX179" s="5">
        <f t="shared" si="434"/>
        <v>1</v>
      </c>
      <c r="BY179" s="5">
        <f t="shared" si="435"/>
        <v>-14</v>
      </c>
      <c r="BZ179" s="5">
        <f t="shared" si="436"/>
        <v>-7</v>
      </c>
      <c r="CA179" s="5">
        <f t="shared" si="437"/>
        <v>-64</v>
      </c>
      <c r="CB179" s="5">
        <f t="shared" si="438"/>
        <v>-6</v>
      </c>
      <c r="CC179" s="5">
        <f t="shared" si="439"/>
        <v>-12</v>
      </c>
      <c r="CD179" s="5">
        <f t="shared" si="440"/>
        <v>-22</v>
      </c>
      <c r="CE179" s="5">
        <f t="shared" si="441"/>
        <v>-10</v>
      </c>
      <c r="CF179" s="5">
        <f t="shared" si="442"/>
        <v>-8</v>
      </c>
      <c r="CG179" s="5">
        <f t="shared" si="443"/>
        <v>-8</v>
      </c>
      <c r="CH179" s="5">
        <f t="shared" si="444"/>
        <v>6</v>
      </c>
      <c r="CI179" s="5">
        <f t="shared" si="445"/>
        <v>6</v>
      </c>
      <c r="CJ179" s="5">
        <f t="shared" si="446"/>
        <v>-7</v>
      </c>
      <c r="CK179" s="19">
        <f t="shared" si="447"/>
        <v>-214</v>
      </c>
      <c r="CL179" s="19"/>
      <c r="CM179" s="5"/>
      <c r="CN179" s="5">
        <f t="shared" si="448"/>
        <v>-31</v>
      </c>
      <c r="CO179" s="5">
        <f t="shared" si="449"/>
        <v>-24</v>
      </c>
      <c r="CP179" s="5">
        <f t="shared" si="450"/>
        <v>21</v>
      </c>
      <c r="CQ179" s="5">
        <f t="shared" si="451"/>
        <v>-18</v>
      </c>
      <c r="CR179" s="5">
        <f t="shared" si="452"/>
        <v>-25</v>
      </c>
      <c r="CS179" s="5">
        <f t="shared" si="453"/>
        <v>48</v>
      </c>
      <c r="CT179" s="5">
        <f t="shared" si="454"/>
        <v>-15</v>
      </c>
      <c r="CU179" s="5">
        <f t="shared" si="455"/>
        <v>7</v>
      </c>
      <c r="CV179" s="5">
        <f t="shared" si="456"/>
        <v>-57</v>
      </c>
      <c r="CW179" s="5">
        <f t="shared" si="457"/>
        <v>58</v>
      </c>
      <c r="CX179" s="5">
        <f t="shared" si="458"/>
        <v>-6</v>
      </c>
      <c r="CY179" s="5">
        <f t="shared" si="459"/>
        <v>-10</v>
      </c>
      <c r="CZ179" s="5">
        <f t="shared" si="460"/>
        <v>12</v>
      </c>
      <c r="DA179" s="5">
        <f t="shared" si="461"/>
        <v>2</v>
      </c>
      <c r="DB179" s="5">
        <f t="shared" si="462"/>
        <v>0</v>
      </c>
      <c r="DC179" s="5">
        <f t="shared" si="463"/>
        <v>14</v>
      </c>
      <c r="DD179" s="5">
        <f t="shared" si="464"/>
        <v>0</v>
      </c>
      <c r="DE179" s="5">
        <f t="shared" si="465"/>
        <v>-13</v>
      </c>
      <c r="DF179" s="19"/>
      <c r="DG179" s="19"/>
      <c r="DH179" s="19"/>
      <c r="DI179" s="77"/>
      <c r="DJ179" s="121">
        <v>-1.0333333333333334</v>
      </c>
      <c r="DK179" s="121">
        <v>24</v>
      </c>
      <c r="DL179" s="121">
        <v>-0.84</v>
      </c>
      <c r="DM179" s="121">
        <v>4.5</v>
      </c>
      <c r="DN179" s="121">
        <v>1.1363636363636365</v>
      </c>
      <c r="DO179" s="121">
        <v>-1.0212765957446808</v>
      </c>
      <c r="DP179" s="121">
        <v>-15</v>
      </c>
      <c r="DQ179" s="121">
        <v>-0.5</v>
      </c>
      <c r="DR179" s="121">
        <v>8.1428571428571423</v>
      </c>
      <c r="DS179" s="121">
        <v>-0.90625</v>
      </c>
      <c r="DT179" s="121">
        <v>1</v>
      </c>
      <c r="DU179" s="121">
        <v>0.83333333333333337</v>
      </c>
      <c r="DV179" s="121">
        <v>-0.54545454545454541</v>
      </c>
      <c r="DW179" s="121">
        <v>-0.2</v>
      </c>
      <c r="DX179" s="121">
        <v>0</v>
      </c>
      <c r="DY179" s="121">
        <v>-1.75</v>
      </c>
      <c r="DZ179" s="121">
        <v>0</v>
      </c>
      <c r="EA179" s="121"/>
      <c r="EB179" s="24"/>
      <c r="EC179" s="65"/>
      <c r="ED179" s="77"/>
      <c r="EE179" s="77"/>
      <c r="EF179" s="77"/>
      <c r="EG179" s="77"/>
      <c r="EH179" s="77"/>
      <c r="EI179" s="77"/>
      <c r="EJ179" s="77"/>
      <c r="EK179" s="77"/>
      <c r="EL179" s="77"/>
      <c r="EM179" s="77"/>
      <c r="EN179" s="77"/>
      <c r="EO179" s="77"/>
      <c r="EP179" s="77"/>
      <c r="EQ179" s="77"/>
      <c r="ER179" s="77"/>
      <c r="ES179" s="77"/>
      <c r="ET179" s="77"/>
      <c r="EU179" s="77"/>
      <c r="EV179" s="77"/>
      <c r="EW179" s="24"/>
      <c r="EX179" s="27"/>
      <c r="EY179" s="77"/>
      <c r="EZ179" s="77"/>
      <c r="FA179" s="77"/>
      <c r="FB179" s="77"/>
      <c r="FC179" s="77"/>
      <c r="FD179" s="77"/>
      <c r="FE179" s="77"/>
      <c r="FF179" s="77"/>
      <c r="FG179" s="77"/>
      <c r="FH179" s="77"/>
      <c r="FI179" s="77"/>
      <c r="FJ179" s="77"/>
      <c r="FK179" s="77"/>
      <c r="FL179" s="77"/>
      <c r="FM179" s="77"/>
      <c r="FN179" s="77"/>
      <c r="FO179" s="77"/>
      <c r="FP179" s="77"/>
      <c r="FQ179" s="77"/>
      <c r="FR179" s="24"/>
      <c r="FS179" s="24"/>
      <c r="FT179" s="24"/>
      <c r="FU179" s="77"/>
      <c r="FV179" s="77"/>
      <c r="FW179" s="77"/>
      <c r="FX179" s="77"/>
      <c r="FY179" s="77"/>
      <c r="FZ179" s="77"/>
      <c r="GA179" s="77"/>
      <c r="GB179" s="77"/>
      <c r="GC179" s="77"/>
      <c r="GD179" s="77"/>
      <c r="GE179" s="77"/>
      <c r="GF179" s="77"/>
      <c r="GG179" s="77"/>
      <c r="GH179" s="77"/>
      <c r="GI179" s="77"/>
      <c r="GJ179" s="77"/>
      <c r="GK179" s="77"/>
      <c r="GL179" s="77"/>
      <c r="GM179" s="77"/>
      <c r="GN179" s="24"/>
      <c r="GO179" s="24">
        <v>0</v>
      </c>
      <c r="GP179" s="10">
        <f t="shared" si="466"/>
        <v>0</v>
      </c>
      <c r="GQ179" s="10">
        <f t="shared" si="467"/>
        <v>0</v>
      </c>
      <c r="GR179" s="10">
        <f t="shared" si="468"/>
        <v>0</v>
      </c>
      <c r="GS179" s="10">
        <f t="shared" si="469"/>
        <v>0</v>
      </c>
      <c r="GT179" s="10">
        <f t="shared" si="470"/>
        <v>0</v>
      </c>
      <c r="GU179" s="10">
        <f t="shared" si="471"/>
        <v>0</v>
      </c>
      <c r="GV179" s="10">
        <f t="shared" si="472"/>
        <v>0</v>
      </c>
      <c r="GW179" s="10">
        <f t="shared" si="473"/>
        <v>0</v>
      </c>
      <c r="GX179" s="10">
        <f t="shared" si="474"/>
        <v>0</v>
      </c>
      <c r="GY179" s="10">
        <f t="shared" si="475"/>
        <v>0</v>
      </c>
      <c r="GZ179" s="10">
        <f t="shared" si="476"/>
        <v>0</v>
      </c>
      <c r="HA179" s="10">
        <f t="shared" si="477"/>
        <v>0</v>
      </c>
      <c r="HB179" s="10">
        <f t="shared" si="478"/>
        <v>0</v>
      </c>
      <c r="HC179" s="10">
        <f t="shared" si="479"/>
        <v>0</v>
      </c>
      <c r="HD179" s="10">
        <f t="shared" si="480"/>
        <v>0</v>
      </c>
      <c r="HE179" s="10">
        <f t="shared" si="481"/>
        <v>0</v>
      </c>
      <c r="HF179" s="10">
        <f t="shared" si="482"/>
        <v>0</v>
      </c>
      <c r="HG179" s="10">
        <f t="shared" si="483"/>
        <v>0</v>
      </c>
      <c r="HH179" s="10">
        <f t="shared" si="484"/>
        <v>0</v>
      </c>
      <c r="HI179" s="19">
        <f t="shared" si="485"/>
        <v>0</v>
      </c>
      <c r="HJ179" s="115"/>
      <c r="HK179" s="115"/>
      <c r="HL179" s="115"/>
      <c r="HM179" s="115"/>
      <c r="HN179" s="115"/>
      <c r="HO179" s="115"/>
      <c r="HP179" s="115"/>
      <c r="HQ179" s="115"/>
      <c r="HR179" s="115"/>
      <c r="HS179" s="115"/>
      <c r="HT179" s="115"/>
      <c r="HU179" s="115"/>
      <c r="HV179" s="115"/>
      <c r="HW179" s="115"/>
      <c r="HX179" s="115"/>
      <c r="HY179" s="115"/>
      <c r="HZ179" s="115"/>
      <c r="IA179" s="115"/>
      <c r="IB179" s="115"/>
      <c r="IC179" s="22">
        <f t="shared" si="486"/>
        <v>0</v>
      </c>
      <c r="ID179" s="22"/>
      <c r="IE179" s="24">
        <f t="shared" si="404"/>
        <v>0</v>
      </c>
      <c r="IF179" s="24">
        <f t="shared" si="405"/>
        <v>0</v>
      </c>
    </row>
    <row r="180" spans="1:240" x14ac:dyDescent="0.25">
      <c r="A180" s="163">
        <v>178</v>
      </c>
      <c r="B180" s="49"/>
      <c r="C180" s="49" t="s">
        <v>282</v>
      </c>
      <c r="D180" s="49" t="s">
        <v>200</v>
      </c>
      <c r="E180" s="82">
        <v>357</v>
      </c>
      <c r="F180" s="53" t="s">
        <v>158</v>
      </c>
      <c r="G180" s="17">
        <v>4254</v>
      </c>
      <c r="H180" s="12">
        <v>4173</v>
      </c>
      <c r="I180" s="12">
        <v>3629</v>
      </c>
      <c r="J180" s="12">
        <v>3337</v>
      </c>
      <c r="K180" s="12">
        <v>3275</v>
      </c>
      <c r="L180" s="12">
        <v>3338</v>
      </c>
      <c r="M180" s="12">
        <v>3312</v>
      </c>
      <c r="N180" s="12">
        <v>3428</v>
      </c>
      <c r="O180" s="12">
        <v>3499</v>
      </c>
      <c r="P180" s="11">
        <v>3591</v>
      </c>
      <c r="Q180" s="11">
        <v>3802</v>
      </c>
      <c r="R180" s="12">
        <v>3965</v>
      </c>
      <c r="S180" s="11">
        <v>4251</v>
      </c>
      <c r="T180" s="11">
        <v>4693</v>
      </c>
      <c r="U180" s="11">
        <v>4996</v>
      </c>
      <c r="V180" s="98">
        <v>5229</v>
      </c>
      <c r="W180" s="98">
        <v>5524</v>
      </c>
      <c r="X180" s="98">
        <v>5856</v>
      </c>
      <c r="Y180" s="98">
        <v>6091</v>
      </c>
      <c r="Z180" s="98">
        <v>6210</v>
      </c>
      <c r="AA180" s="65"/>
      <c r="AB180" s="72">
        <f t="shared" si="407"/>
        <v>-81</v>
      </c>
      <c r="AC180" s="11">
        <f t="shared" si="408"/>
        <v>-544</v>
      </c>
      <c r="AD180" s="11">
        <f t="shared" si="409"/>
        <v>-292</v>
      </c>
      <c r="AE180" s="11">
        <f t="shared" si="410"/>
        <v>-62</v>
      </c>
      <c r="AF180" s="11">
        <f t="shared" si="411"/>
        <v>63</v>
      </c>
      <c r="AG180" s="11">
        <f t="shared" si="412"/>
        <v>-26</v>
      </c>
      <c r="AH180" s="11">
        <f t="shared" si="413"/>
        <v>116</v>
      </c>
      <c r="AI180" s="11">
        <f t="shared" si="414"/>
        <v>71</v>
      </c>
      <c r="AJ180" s="11">
        <f t="shared" si="415"/>
        <v>92</v>
      </c>
      <c r="AK180" s="11">
        <f t="shared" si="416"/>
        <v>211</v>
      </c>
      <c r="AL180" s="11">
        <f t="shared" si="417"/>
        <v>163</v>
      </c>
      <c r="AM180" s="11">
        <f t="shared" si="418"/>
        <v>286</v>
      </c>
      <c r="AN180" s="11">
        <f t="shared" si="419"/>
        <v>442</v>
      </c>
      <c r="AO180" s="11">
        <f t="shared" si="420"/>
        <v>303</v>
      </c>
      <c r="AP180" s="11">
        <f t="shared" si="421"/>
        <v>233</v>
      </c>
      <c r="AQ180" s="11">
        <f t="shared" si="422"/>
        <v>295</v>
      </c>
      <c r="AR180" s="11">
        <f t="shared" si="423"/>
        <v>332</v>
      </c>
      <c r="AS180" s="11">
        <f t="shared" si="424"/>
        <v>235</v>
      </c>
      <c r="AT180" s="11">
        <f t="shared" si="425"/>
        <v>119</v>
      </c>
      <c r="AU180" s="78">
        <f t="shared" si="426"/>
        <v>1956</v>
      </c>
      <c r="AV180" s="65"/>
      <c r="AW180" s="17">
        <v>301</v>
      </c>
      <c r="AX180" s="12">
        <v>859</v>
      </c>
      <c r="AY180" s="12">
        <v>729</v>
      </c>
      <c r="AZ180" s="12">
        <v>521</v>
      </c>
      <c r="BA180" s="12">
        <v>383</v>
      </c>
      <c r="BB180" s="12">
        <v>406</v>
      </c>
      <c r="BC180" s="12">
        <v>297</v>
      </c>
      <c r="BD180" s="12">
        <v>388</v>
      </c>
      <c r="BE180" s="12">
        <v>414</v>
      </c>
      <c r="BF180" s="11">
        <v>374</v>
      </c>
      <c r="BG180" s="11">
        <v>374</v>
      </c>
      <c r="BH180" s="11">
        <v>354</v>
      </c>
      <c r="BI180" s="11">
        <v>282</v>
      </c>
      <c r="BJ180" s="11">
        <v>369</v>
      </c>
      <c r="BK180" s="11">
        <v>275</v>
      </c>
      <c r="BL180" s="11">
        <v>180</v>
      </c>
      <c r="BM180" s="11">
        <v>227</v>
      </c>
      <c r="BN180" s="11">
        <v>293</v>
      </c>
      <c r="BO180" s="11">
        <v>454</v>
      </c>
      <c r="BP180" s="27">
        <f t="shared" si="427"/>
        <v>7480</v>
      </c>
      <c r="BQ180" s="19"/>
      <c r="BR180" s="5">
        <f t="shared" si="428"/>
        <v>220</v>
      </c>
      <c r="BS180" s="5">
        <f t="shared" si="429"/>
        <v>315</v>
      </c>
      <c r="BT180" s="5">
        <f t="shared" si="430"/>
        <v>437</v>
      </c>
      <c r="BU180" s="5">
        <f t="shared" si="431"/>
        <v>459</v>
      </c>
      <c r="BV180" s="5">
        <f t="shared" si="432"/>
        <v>446</v>
      </c>
      <c r="BW180" s="5">
        <f t="shared" si="433"/>
        <v>380</v>
      </c>
      <c r="BX180" s="5">
        <f t="shared" si="434"/>
        <v>413</v>
      </c>
      <c r="BY180" s="5">
        <f t="shared" si="435"/>
        <v>459</v>
      </c>
      <c r="BZ180" s="5">
        <f t="shared" si="436"/>
        <v>506</v>
      </c>
      <c r="CA180" s="5">
        <f t="shared" si="437"/>
        <v>585</v>
      </c>
      <c r="CB180" s="5">
        <f t="shared" si="438"/>
        <v>537</v>
      </c>
      <c r="CC180" s="5">
        <f t="shared" si="439"/>
        <v>640</v>
      </c>
      <c r="CD180" s="5">
        <f t="shared" si="440"/>
        <v>724</v>
      </c>
      <c r="CE180" s="5">
        <f t="shared" si="441"/>
        <v>672</v>
      </c>
      <c r="CF180" s="5">
        <f t="shared" si="442"/>
        <v>508</v>
      </c>
      <c r="CG180" s="5">
        <f t="shared" si="443"/>
        <v>475</v>
      </c>
      <c r="CH180" s="5">
        <f t="shared" si="444"/>
        <v>559</v>
      </c>
      <c r="CI180" s="5">
        <f t="shared" si="445"/>
        <v>528</v>
      </c>
      <c r="CJ180" s="5">
        <f t="shared" si="446"/>
        <v>573</v>
      </c>
      <c r="CK180" s="19">
        <f t="shared" si="447"/>
        <v>9436</v>
      </c>
      <c r="CL180" s="19"/>
      <c r="CM180" s="5"/>
      <c r="CN180" s="5">
        <f t="shared" si="448"/>
        <v>95</v>
      </c>
      <c r="CO180" s="5">
        <f t="shared" si="449"/>
        <v>122</v>
      </c>
      <c r="CP180" s="5">
        <f t="shared" si="450"/>
        <v>22</v>
      </c>
      <c r="CQ180" s="5">
        <f t="shared" si="451"/>
        <v>-13</v>
      </c>
      <c r="CR180" s="5">
        <f t="shared" si="452"/>
        <v>-66</v>
      </c>
      <c r="CS180" s="5">
        <f t="shared" si="453"/>
        <v>33</v>
      </c>
      <c r="CT180" s="5">
        <f t="shared" si="454"/>
        <v>46</v>
      </c>
      <c r="CU180" s="5">
        <f t="shared" si="455"/>
        <v>47</v>
      </c>
      <c r="CV180" s="5">
        <f t="shared" si="456"/>
        <v>79</v>
      </c>
      <c r="CW180" s="5">
        <f t="shared" si="457"/>
        <v>-48</v>
      </c>
      <c r="CX180" s="5">
        <f t="shared" si="458"/>
        <v>103</v>
      </c>
      <c r="CY180" s="5">
        <f t="shared" si="459"/>
        <v>84</v>
      </c>
      <c r="CZ180" s="5">
        <f t="shared" si="460"/>
        <v>-52</v>
      </c>
      <c r="DA180" s="5">
        <f t="shared" si="461"/>
        <v>-164</v>
      </c>
      <c r="DB180" s="5">
        <f t="shared" si="462"/>
        <v>-33</v>
      </c>
      <c r="DC180" s="5">
        <f t="shared" si="463"/>
        <v>84</v>
      </c>
      <c r="DD180" s="5">
        <f t="shared" si="464"/>
        <v>-31</v>
      </c>
      <c r="DE180" s="5">
        <f t="shared" si="465"/>
        <v>45</v>
      </c>
      <c r="DF180" s="19"/>
      <c r="DG180" s="19"/>
      <c r="DH180" s="19"/>
      <c r="DI180" s="77"/>
      <c r="DJ180" s="121">
        <v>0.43181818181818182</v>
      </c>
      <c r="DK180" s="121">
        <v>0.38730158730158731</v>
      </c>
      <c r="DL180" s="121">
        <v>5.0343249427917618E-2</v>
      </c>
      <c r="DM180" s="121">
        <v>-2.8322440087145968E-2</v>
      </c>
      <c r="DN180" s="121">
        <v>-0.14798206278026907</v>
      </c>
      <c r="DO180" s="121">
        <v>8.6842105263157901E-2</v>
      </c>
      <c r="DP180" s="121">
        <v>0.11138014527845036</v>
      </c>
      <c r="DQ180" s="121">
        <v>0.10239651416122005</v>
      </c>
      <c r="DR180" s="121">
        <v>0.15612648221343872</v>
      </c>
      <c r="DS180" s="121">
        <v>-8.2051282051282051E-2</v>
      </c>
      <c r="DT180" s="121">
        <v>0.19180633147113593</v>
      </c>
      <c r="DU180" s="121">
        <v>0.13125000000000001</v>
      </c>
      <c r="DV180" s="121">
        <v>-7.18232044198895E-2</v>
      </c>
      <c r="DW180" s="121">
        <v>-0.24404761904761904</v>
      </c>
      <c r="DX180" s="121">
        <v>-6.4960629921259838E-2</v>
      </c>
      <c r="DY180" s="121">
        <v>0.17684210526315788</v>
      </c>
      <c r="DZ180" s="121">
        <v>-5.5456171735241505E-2</v>
      </c>
      <c r="EA180" s="121"/>
      <c r="EB180" s="24"/>
      <c r="EC180" s="63"/>
      <c r="ED180" s="77"/>
      <c r="EE180" s="77"/>
      <c r="EF180" s="77"/>
      <c r="EG180" s="77"/>
      <c r="EH180" s="77"/>
      <c r="EI180" s="77"/>
      <c r="EJ180" s="77"/>
      <c r="EK180" s="77"/>
      <c r="EL180" s="77"/>
      <c r="EM180" s="77"/>
      <c r="EN180" s="77"/>
      <c r="EO180" s="77"/>
      <c r="EP180" s="77"/>
      <c r="EQ180" s="77"/>
      <c r="ER180" s="77"/>
      <c r="ES180" s="77"/>
      <c r="ET180" s="77"/>
      <c r="EU180" s="77"/>
      <c r="EV180" s="77"/>
      <c r="EW180" s="24"/>
      <c r="EX180" s="19"/>
      <c r="EY180" s="77"/>
      <c r="EZ180" s="77"/>
      <c r="FA180" s="77"/>
      <c r="FB180" s="77"/>
      <c r="FC180" s="77"/>
      <c r="FD180" s="77"/>
      <c r="FE180" s="77"/>
      <c r="FF180" s="77"/>
      <c r="FG180" s="77"/>
      <c r="FH180" s="77"/>
      <c r="FI180" s="77"/>
      <c r="FJ180" s="77"/>
      <c r="FK180" s="77"/>
      <c r="FL180" s="77"/>
      <c r="FM180" s="77"/>
      <c r="FN180" s="77"/>
      <c r="FO180" s="77"/>
      <c r="FP180" s="77"/>
      <c r="FQ180" s="77"/>
      <c r="FR180" s="24"/>
      <c r="FS180" s="24"/>
      <c r="FT180" s="24"/>
      <c r="FU180" s="77"/>
      <c r="FV180" s="77"/>
      <c r="FW180" s="77"/>
      <c r="FX180" s="77"/>
      <c r="FY180" s="77"/>
      <c r="FZ180" s="77"/>
      <c r="GA180" s="77"/>
      <c r="GB180" s="77"/>
      <c r="GC180" s="77"/>
      <c r="GD180" s="77"/>
      <c r="GE180" s="77"/>
      <c r="GF180" s="77"/>
      <c r="GG180" s="77"/>
      <c r="GH180" s="77"/>
      <c r="GI180" s="77"/>
      <c r="GJ180" s="77"/>
      <c r="GK180" s="77"/>
      <c r="GL180" s="77"/>
      <c r="GM180" s="77"/>
      <c r="GN180" s="24"/>
      <c r="GO180" s="24">
        <v>0.86826000000000003</v>
      </c>
      <c r="GP180" s="10">
        <f t="shared" si="466"/>
        <v>191.0172</v>
      </c>
      <c r="GQ180" s="10">
        <f t="shared" si="467"/>
        <v>273.50190000000003</v>
      </c>
      <c r="GR180" s="10">
        <f t="shared" si="468"/>
        <v>379.42962</v>
      </c>
      <c r="GS180" s="10">
        <f t="shared" si="469"/>
        <v>398.53134</v>
      </c>
      <c r="GT180" s="10">
        <f t="shared" si="470"/>
        <v>387.24396000000002</v>
      </c>
      <c r="GU180" s="10">
        <f t="shared" si="471"/>
        <v>329.93880000000001</v>
      </c>
      <c r="GV180" s="10">
        <f t="shared" si="472"/>
        <v>358.59138000000002</v>
      </c>
      <c r="GW180" s="10">
        <f t="shared" si="473"/>
        <v>398.53134</v>
      </c>
      <c r="GX180" s="10">
        <f t="shared" si="474"/>
        <v>439.33956000000001</v>
      </c>
      <c r="GY180" s="10">
        <f t="shared" si="475"/>
        <v>507.93209999999999</v>
      </c>
      <c r="GZ180" s="10">
        <f t="shared" si="476"/>
        <v>466.25562000000002</v>
      </c>
      <c r="HA180" s="10">
        <f t="shared" si="477"/>
        <v>555.68640000000005</v>
      </c>
      <c r="HB180" s="10">
        <f t="shared" si="478"/>
        <v>628.62023999999997</v>
      </c>
      <c r="HC180" s="10">
        <f t="shared" si="479"/>
        <v>583.47072000000003</v>
      </c>
      <c r="HD180" s="10">
        <f t="shared" si="480"/>
        <v>441.07607999999999</v>
      </c>
      <c r="HE180" s="10">
        <f t="shared" si="481"/>
        <v>412.42349999999999</v>
      </c>
      <c r="HF180" s="10">
        <f t="shared" si="482"/>
        <v>485.35734000000002</v>
      </c>
      <c r="HG180" s="10">
        <f t="shared" si="483"/>
        <v>458.44128000000001</v>
      </c>
      <c r="HH180" s="10">
        <f t="shared" si="484"/>
        <v>497.51298000000003</v>
      </c>
      <c r="HI180" s="19">
        <f t="shared" si="485"/>
        <v>8192.9013599999998</v>
      </c>
      <c r="HJ180" s="115"/>
      <c r="HK180" s="115"/>
      <c r="HL180" s="115"/>
      <c r="HM180" s="115"/>
      <c r="HN180" s="115"/>
      <c r="HO180" s="115"/>
      <c r="HP180" s="115"/>
      <c r="HQ180" s="115"/>
      <c r="HR180" s="115"/>
      <c r="HS180" s="115"/>
      <c r="HT180" s="115"/>
      <c r="HU180" s="115"/>
      <c r="HV180" s="115"/>
      <c r="HW180" s="115"/>
      <c r="HX180" s="115"/>
      <c r="HY180" s="115"/>
      <c r="HZ180" s="115"/>
      <c r="IA180" s="115"/>
      <c r="IB180" s="115"/>
      <c r="IC180" s="22">
        <f t="shared" si="486"/>
        <v>0.86826000000000003</v>
      </c>
      <c r="ID180" s="22"/>
      <c r="IE180" s="24">
        <f t="shared" si="404"/>
        <v>4.3733291022295051E-5</v>
      </c>
      <c r="IF180" s="24">
        <f t="shared" si="405"/>
        <v>7.2018731952247126E-4</v>
      </c>
    </row>
    <row r="181" spans="1:240" x14ac:dyDescent="0.25">
      <c r="A181" s="163">
        <v>179</v>
      </c>
      <c r="B181" s="49"/>
      <c r="C181" s="49" t="s">
        <v>185</v>
      </c>
      <c r="D181" s="49" t="s">
        <v>198</v>
      </c>
      <c r="E181" s="82">
        <v>262</v>
      </c>
      <c r="F181" s="52" t="s">
        <v>109</v>
      </c>
      <c r="G181" s="17">
        <v>73779</v>
      </c>
      <c r="H181" s="12">
        <v>72064</v>
      </c>
      <c r="I181" s="12">
        <v>58027</v>
      </c>
      <c r="J181" s="12">
        <v>47044</v>
      </c>
      <c r="K181" s="12">
        <v>43300</v>
      </c>
      <c r="L181" s="12">
        <v>41916</v>
      </c>
      <c r="M181" s="12">
        <v>40403</v>
      </c>
      <c r="N181" s="12">
        <v>40125</v>
      </c>
      <c r="O181" s="12">
        <v>39882</v>
      </c>
      <c r="P181" s="11">
        <v>39954</v>
      </c>
      <c r="Q181" s="12">
        <v>39564</v>
      </c>
      <c r="R181" s="12">
        <v>39551</v>
      </c>
      <c r="S181" s="12">
        <v>39828</v>
      </c>
      <c r="T181" s="12">
        <v>39430</v>
      </c>
      <c r="U181" s="12">
        <v>37989</v>
      </c>
      <c r="V181" s="97">
        <v>36841</v>
      </c>
      <c r="W181" s="97">
        <v>36747</v>
      </c>
      <c r="X181" s="97">
        <v>36650</v>
      </c>
      <c r="Y181" s="97">
        <v>36167</v>
      </c>
      <c r="Z181" s="98">
        <v>36233</v>
      </c>
      <c r="AA181" s="63"/>
      <c r="AB181" s="70">
        <f t="shared" si="407"/>
        <v>-1715</v>
      </c>
      <c r="AC181" s="12">
        <f t="shared" si="408"/>
        <v>-14037</v>
      </c>
      <c r="AD181" s="12">
        <f t="shared" si="409"/>
        <v>-10983</v>
      </c>
      <c r="AE181" s="12">
        <f t="shared" si="410"/>
        <v>-3744</v>
      </c>
      <c r="AF181" s="12">
        <f t="shared" si="411"/>
        <v>-1384</v>
      </c>
      <c r="AG181" s="12">
        <f t="shared" si="412"/>
        <v>-1513</v>
      </c>
      <c r="AH181" s="12">
        <f t="shared" si="413"/>
        <v>-278</v>
      </c>
      <c r="AI181" s="12">
        <f t="shared" si="414"/>
        <v>-243</v>
      </c>
      <c r="AJ181" s="12">
        <f t="shared" si="415"/>
        <v>72</v>
      </c>
      <c r="AK181" s="12">
        <f t="shared" si="416"/>
        <v>-390</v>
      </c>
      <c r="AL181" s="12">
        <f t="shared" si="417"/>
        <v>-13</v>
      </c>
      <c r="AM181" s="12">
        <f t="shared" si="418"/>
        <v>277</v>
      </c>
      <c r="AN181" s="12">
        <f t="shared" si="419"/>
        <v>-398</v>
      </c>
      <c r="AO181" s="12">
        <f t="shared" si="420"/>
        <v>-1441</v>
      </c>
      <c r="AP181" s="12">
        <f t="shared" si="421"/>
        <v>-1148</v>
      </c>
      <c r="AQ181" s="12">
        <f t="shared" si="422"/>
        <v>-94</v>
      </c>
      <c r="AR181" s="12">
        <f t="shared" si="423"/>
        <v>-97</v>
      </c>
      <c r="AS181" s="12">
        <f t="shared" si="424"/>
        <v>-483</v>
      </c>
      <c r="AT181" s="12">
        <f t="shared" si="425"/>
        <v>66</v>
      </c>
      <c r="AU181" s="79">
        <f t="shared" si="426"/>
        <v>-37546</v>
      </c>
      <c r="AV181" s="63"/>
      <c r="AW181" s="17">
        <v>4402</v>
      </c>
      <c r="AX181" s="12">
        <v>17282</v>
      </c>
      <c r="AY181" s="12">
        <v>14401</v>
      </c>
      <c r="AZ181" s="12">
        <v>7805</v>
      </c>
      <c r="BA181" s="12">
        <v>5186</v>
      </c>
      <c r="BB181" s="12">
        <v>4467</v>
      </c>
      <c r="BC181" s="12">
        <v>3602</v>
      </c>
      <c r="BD181" s="12">
        <v>3204</v>
      </c>
      <c r="BE181" s="12">
        <v>3039</v>
      </c>
      <c r="BF181" s="12">
        <v>3182</v>
      </c>
      <c r="BG181" s="12">
        <v>2763</v>
      </c>
      <c r="BH181" s="12">
        <v>2760</v>
      </c>
      <c r="BI181" s="12">
        <v>2359</v>
      </c>
      <c r="BJ181" s="12">
        <v>2517</v>
      </c>
      <c r="BK181" s="12">
        <v>1857</v>
      </c>
      <c r="BL181" s="12">
        <v>691</v>
      </c>
      <c r="BM181" s="12">
        <v>843</v>
      </c>
      <c r="BN181" s="12">
        <v>989</v>
      </c>
      <c r="BO181" s="11">
        <v>1061</v>
      </c>
      <c r="BP181" s="27">
        <f t="shared" si="427"/>
        <v>82410</v>
      </c>
      <c r="BQ181" s="27"/>
      <c r="BR181" s="5">
        <f t="shared" si="428"/>
        <v>2687</v>
      </c>
      <c r="BS181" s="5">
        <f t="shared" si="429"/>
        <v>3245</v>
      </c>
      <c r="BT181" s="5">
        <f t="shared" si="430"/>
        <v>3418</v>
      </c>
      <c r="BU181" s="5">
        <f t="shared" si="431"/>
        <v>4061</v>
      </c>
      <c r="BV181" s="5">
        <f t="shared" si="432"/>
        <v>3802</v>
      </c>
      <c r="BW181" s="5">
        <f t="shared" si="433"/>
        <v>2954</v>
      </c>
      <c r="BX181" s="5">
        <f t="shared" si="434"/>
        <v>3324</v>
      </c>
      <c r="BY181" s="5">
        <f t="shared" si="435"/>
        <v>2961</v>
      </c>
      <c r="BZ181" s="5">
        <f t="shared" si="436"/>
        <v>3111</v>
      </c>
      <c r="CA181" s="5">
        <f t="shared" si="437"/>
        <v>2792</v>
      </c>
      <c r="CB181" s="5">
        <f t="shared" si="438"/>
        <v>2750</v>
      </c>
      <c r="CC181" s="5">
        <f t="shared" si="439"/>
        <v>3037</v>
      </c>
      <c r="CD181" s="5">
        <f t="shared" si="440"/>
        <v>1961</v>
      </c>
      <c r="CE181" s="5">
        <f t="shared" si="441"/>
        <v>1076</v>
      </c>
      <c r="CF181" s="5">
        <f t="shared" si="442"/>
        <v>709</v>
      </c>
      <c r="CG181" s="5">
        <f t="shared" si="443"/>
        <v>597</v>
      </c>
      <c r="CH181" s="5">
        <f t="shared" si="444"/>
        <v>746</v>
      </c>
      <c r="CI181" s="5">
        <f t="shared" si="445"/>
        <v>506</v>
      </c>
      <c r="CJ181" s="5">
        <f t="shared" si="446"/>
        <v>1127</v>
      </c>
      <c r="CK181" s="19">
        <f t="shared" si="447"/>
        <v>44864</v>
      </c>
      <c r="CL181" s="19"/>
      <c r="CM181" s="5"/>
      <c r="CN181" s="5">
        <f t="shared" si="448"/>
        <v>558</v>
      </c>
      <c r="CO181" s="5">
        <f t="shared" si="449"/>
        <v>173</v>
      </c>
      <c r="CP181" s="5">
        <f t="shared" si="450"/>
        <v>643</v>
      </c>
      <c r="CQ181" s="5">
        <f t="shared" si="451"/>
        <v>-259</v>
      </c>
      <c r="CR181" s="5">
        <f t="shared" si="452"/>
        <v>-848</v>
      </c>
      <c r="CS181" s="5">
        <f t="shared" si="453"/>
        <v>370</v>
      </c>
      <c r="CT181" s="5">
        <f t="shared" si="454"/>
        <v>-363</v>
      </c>
      <c r="CU181" s="5">
        <f t="shared" si="455"/>
        <v>150</v>
      </c>
      <c r="CV181" s="5">
        <f t="shared" si="456"/>
        <v>-319</v>
      </c>
      <c r="CW181" s="5">
        <f t="shared" si="457"/>
        <v>-42</v>
      </c>
      <c r="CX181" s="5">
        <f t="shared" si="458"/>
        <v>287</v>
      </c>
      <c r="CY181" s="5">
        <f t="shared" si="459"/>
        <v>-1076</v>
      </c>
      <c r="CZ181" s="5">
        <f t="shared" si="460"/>
        <v>-885</v>
      </c>
      <c r="DA181" s="5">
        <f t="shared" si="461"/>
        <v>-367</v>
      </c>
      <c r="DB181" s="5">
        <f t="shared" si="462"/>
        <v>-112</v>
      </c>
      <c r="DC181" s="5">
        <f t="shared" si="463"/>
        <v>149</v>
      </c>
      <c r="DD181" s="5">
        <f t="shared" si="464"/>
        <v>-240</v>
      </c>
      <c r="DE181" s="5">
        <f t="shared" si="465"/>
        <v>621</v>
      </c>
      <c r="DF181" s="19"/>
      <c r="DG181" s="19"/>
      <c r="DH181" s="19"/>
      <c r="DI181" s="77"/>
      <c r="DJ181" s="121">
        <v>0.20766654261257908</v>
      </c>
      <c r="DK181" s="121">
        <v>5.3312788906009247E-2</v>
      </c>
      <c r="DL181" s="121">
        <v>0.18812170860152136</v>
      </c>
      <c r="DM181" s="121">
        <v>-6.377739473036198E-2</v>
      </c>
      <c r="DN181" s="121">
        <v>-0.2230405049973698</v>
      </c>
      <c r="DO181" s="121">
        <v>0.12525389302640488</v>
      </c>
      <c r="DP181" s="121">
        <v>-0.1092057761732852</v>
      </c>
      <c r="DQ181" s="121">
        <v>5.0658561296859167E-2</v>
      </c>
      <c r="DR181" s="121">
        <v>-0.10253937640630023</v>
      </c>
      <c r="DS181" s="121">
        <v>-1.5042979942693409E-2</v>
      </c>
      <c r="DT181" s="121">
        <v>0.10436363636363637</v>
      </c>
      <c r="DU181" s="121">
        <v>-0.3542970036219954</v>
      </c>
      <c r="DV181" s="121">
        <v>-0.45130035696073434</v>
      </c>
      <c r="DW181" s="121">
        <v>-0.34107806691449816</v>
      </c>
      <c r="DX181" s="121">
        <v>-0.15796897038081806</v>
      </c>
      <c r="DY181" s="121">
        <v>0.24958123953098826</v>
      </c>
      <c r="DZ181" s="121">
        <v>-0.32171581769436997</v>
      </c>
      <c r="EA181" s="121"/>
      <c r="EB181" s="24"/>
      <c r="EC181" s="65"/>
      <c r="ED181" s="77"/>
      <c r="EE181" s="77"/>
      <c r="EF181" s="77"/>
      <c r="EG181" s="77"/>
      <c r="EH181" s="77"/>
      <c r="EI181" s="77"/>
      <c r="EJ181" s="77"/>
      <c r="EK181" s="77"/>
      <c r="EL181" s="77"/>
      <c r="EM181" s="77"/>
      <c r="EN181" s="77"/>
      <c r="EO181" s="77"/>
      <c r="EP181" s="77"/>
      <c r="EQ181" s="77"/>
      <c r="ER181" s="77"/>
      <c r="ES181" s="77"/>
      <c r="ET181" s="77"/>
      <c r="EU181" s="77"/>
      <c r="EV181" s="77"/>
      <c r="EW181" s="24"/>
      <c r="EX181" s="27"/>
      <c r="EY181" s="77"/>
      <c r="EZ181" s="77"/>
      <c r="FA181" s="77"/>
      <c r="FB181" s="77"/>
      <c r="FC181" s="77"/>
      <c r="FD181" s="77"/>
      <c r="FE181" s="77"/>
      <c r="FF181" s="77"/>
      <c r="FG181" s="77"/>
      <c r="FH181" s="77"/>
      <c r="FI181" s="77"/>
      <c r="FJ181" s="77"/>
      <c r="FK181" s="77"/>
      <c r="FL181" s="77"/>
      <c r="FM181" s="77"/>
      <c r="FN181" s="77"/>
      <c r="FO181" s="77"/>
      <c r="FP181" s="77"/>
      <c r="FQ181" s="77"/>
      <c r="FR181" s="24"/>
      <c r="FS181" s="24"/>
      <c r="FT181" s="24"/>
      <c r="FU181" s="77"/>
      <c r="FV181" s="77"/>
      <c r="FW181" s="77"/>
      <c r="FX181" s="77"/>
      <c r="FY181" s="77"/>
      <c r="FZ181" s="77"/>
      <c r="GA181" s="77"/>
      <c r="GB181" s="77"/>
      <c r="GC181" s="77"/>
      <c r="GD181" s="77"/>
      <c r="GE181" s="77"/>
      <c r="GF181" s="77"/>
      <c r="GG181" s="77"/>
      <c r="GH181" s="77"/>
      <c r="GI181" s="77"/>
      <c r="GJ181" s="77"/>
      <c r="GK181" s="77"/>
      <c r="GL181" s="77"/>
      <c r="GM181" s="77"/>
      <c r="GN181" s="24"/>
      <c r="GO181" s="24">
        <v>0.85782000000000003</v>
      </c>
      <c r="GP181" s="10">
        <f t="shared" si="466"/>
        <v>2304.96234</v>
      </c>
      <c r="GQ181" s="10">
        <f t="shared" si="467"/>
        <v>2783.6259</v>
      </c>
      <c r="GR181" s="10">
        <f t="shared" si="468"/>
        <v>2932.0287600000001</v>
      </c>
      <c r="GS181" s="10">
        <f t="shared" si="469"/>
        <v>3483.6070199999999</v>
      </c>
      <c r="GT181" s="10">
        <f t="shared" si="470"/>
        <v>3261.4316400000002</v>
      </c>
      <c r="GU181" s="10">
        <f t="shared" si="471"/>
        <v>2534.0002800000002</v>
      </c>
      <c r="GV181" s="10">
        <f t="shared" si="472"/>
        <v>2851.3936800000001</v>
      </c>
      <c r="GW181" s="10">
        <f t="shared" si="473"/>
        <v>2540.0050200000001</v>
      </c>
      <c r="GX181" s="10">
        <f t="shared" si="474"/>
        <v>2668.6780200000003</v>
      </c>
      <c r="GY181" s="10">
        <f t="shared" si="475"/>
        <v>2395.0334400000002</v>
      </c>
      <c r="GZ181" s="10">
        <f t="shared" si="476"/>
        <v>2359.0050000000001</v>
      </c>
      <c r="HA181" s="10">
        <f t="shared" si="477"/>
        <v>2605.1993400000001</v>
      </c>
      <c r="HB181" s="10">
        <f t="shared" si="478"/>
        <v>1682.1850200000001</v>
      </c>
      <c r="HC181" s="10">
        <f t="shared" si="479"/>
        <v>923.01432</v>
      </c>
      <c r="HD181" s="10">
        <f t="shared" si="480"/>
        <v>608.19438000000002</v>
      </c>
      <c r="HE181" s="10">
        <f t="shared" si="481"/>
        <v>512.11854000000005</v>
      </c>
      <c r="HF181" s="10">
        <f t="shared" si="482"/>
        <v>639.93371999999999</v>
      </c>
      <c r="HG181" s="10">
        <f t="shared" si="483"/>
        <v>434.05691999999999</v>
      </c>
      <c r="HH181" s="10">
        <f t="shared" si="484"/>
        <v>966.76314000000002</v>
      </c>
      <c r="HI181" s="19">
        <f t="shared" si="485"/>
        <v>38485.23648</v>
      </c>
      <c r="HJ181" s="115"/>
      <c r="HK181" s="115"/>
      <c r="HL181" s="115"/>
      <c r="HM181" s="115"/>
      <c r="HN181" s="115"/>
      <c r="HO181" s="115"/>
      <c r="HP181" s="115"/>
      <c r="HQ181" s="115"/>
      <c r="HR181" s="115"/>
      <c r="HS181" s="115"/>
      <c r="HT181" s="115"/>
      <c r="HU181" s="115"/>
      <c r="HV181" s="115"/>
      <c r="HW181" s="115"/>
      <c r="HX181" s="115"/>
      <c r="HY181" s="115"/>
      <c r="HZ181" s="115"/>
      <c r="IA181" s="115"/>
      <c r="IB181" s="115"/>
      <c r="IC181" s="22">
        <f t="shared" si="486"/>
        <v>0.85782000000000003</v>
      </c>
      <c r="ID181" s="22"/>
      <c r="IE181" s="24">
        <f t="shared" si="404"/>
        <v>8.4982172226436719E-5</v>
      </c>
      <c r="IF181" s="24">
        <f t="shared" si="405"/>
        <v>3.3829992677611863E-3</v>
      </c>
    </row>
    <row r="182" spans="1:240" x14ac:dyDescent="0.25">
      <c r="A182" s="163">
        <v>180</v>
      </c>
      <c r="B182" s="49"/>
      <c r="C182" s="49" t="s">
        <v>185</v>
      </c>
      <c r="D182" s="49" t="s">
        <v>185</v>
      </c>
      <c r="E182" s="82">
        <v>229</v>
      </c>
      <c r="F182" s="53" t="s">
        <v>141</v>
      </c>
      <c r="G182" s="17">
        <v>0</v>
      </c>
      <c r="H182" s="12">
        <v>0</v>
      </c>
      <c r="I182" s="12">
        <v>0</v>
      </c>
      <c r="J182" s="12">
        <v>4</v>
      </c>
      <c r="K182" s="12">
        <v>6</v>
      </c>
      <c r="L182" s="12">
        <v>7</v>
      </c>
      <c r="M182" s="12">
        <v>6</v>
      </c>
      <c r="N182" s="12">
        <v>7</v>
      </c>
      <c r="O182" s="12">
        <v>12</v>
      </c>
      <c r="P182" s="11">
        <v>18</v>
      </c>
      <c r="Q182" s="12">
        <v>15</v>
      </c>
      <c r="R182" s="12">
        <v>13</v>
      </c>
      <c r="S182" s="12">
        <v>26</v>
      </c>
      <c r="T182" s="11">
        <v>25</v>
      </c>
      <c r="U182" s="11">
        <v>20</v>
      </c>
      <c r="V182" s="98">
        <v>18</v>
      </c>
      <c r="W182" s="98">
        <v>17</v>
      </c>
      <c r="X182" s="98">
        <v>21</v>
      </c>
      <c r="Y182" s="98">
        <v>19</v>
      </c>
      <c r="Z182" s="98">
        <v>26</v>
      </c>
      <c r="AA182" s="65"/>
      <c r="AB182" s="72">
        <f t="shared" si="407"/>
        <v>0</v>
      </c>
      <c r="AC182" s="11">
        <f t="shared" si="408"/>
        <v>0</v>
      </c>
      <c r="AD182" s="11">
        <f t="shared" si="409"/>
        <v>4</v>
      </c>
      <c r="AE182" s="11">
        <f t="shared" si="410"/>
        <v>2</v>
      </c>
      <c r="AF182" s="11">
        <f t="shared" si="411"/>
        <v>1</v>
      </c>
      <c r="AG182" s="11">
        <f t="shared" si="412"/>
        <v>-1</v>
      </c>
      <c r="AH182" s="11">
        <f t="shared" si="413"/>
        <v>1</v>
      </c>
      <c r="AI182" s="11">
        <f t="shared" si="414"/>
        <v>5</v>
      </c>
      <c r="AJ182" s="11">
        <f t="shared" si="415"/>
        <v>6</v>
      </c>
      <c r="AK182" s="11">
        <f t="shared" si="416"/>
        <v>-3</v>
      </c>
      <c r="AL182" s="11">
        <f t="shared" si="417"/>
        <v>-2</v>
      </c>
      <c r="AM182" s="11">
        <f t="shared" si="418"/>
        <v>13</v>
      </c>
      <c r="AN182" s="11">
        <f t="shared" si="419"/>
        <v>-1</v>
      </c>
      <c r="AO182" s="11">
        <f t="shared" si="420"/>
        <v>-5</v>
      </c>
      <c r="AP182" s="11">
        <f t="shared" si="421"/>
        <v>-2</v>
      </c>
      <c r="AQ182" s="11">
        <f t="shared" si="422"/>
        <v>-1</v>
      </c>
      <c r="AR182" s="11">
        <f t="shared" si="423"/>
        <v>4</v>
      </c>
      <c r="AS182" s="11">
        <f t="shared" si="424"/>
        <v>-2</v>
      </c>
      <c r="AT182" s="11">
        <f t="shared" si="425"/>
        <v>7</v>
      </c>
      <c r="AU182" s="78">
        <f t="shared" si="426"/>
        <v>26</v>
      </c>
      <c r="AV182" s="65"/>
      <c r="AW182" s="5">
        <v>0</v>
      </c>
      <c r="AX182" s="12">
        <v>0</v>
      </c>
      <c r="AY182" s="12">
        <v>0</v>
      </c>
      <c r="AZ182" s="12">
        <v>0</v>
      </c>
      <c r="BA182" s="12">
        <v>0</v>
      </c>
      <c r="BB182" s="12">
        <v>2</v>
      </c>
      <c r="BC182" s="12">
        <v>2</v>
      </c>
      <c r="BD182" s="12">
        <v>0</v>
      </c>
      <c r="BE182" s="12">
        <v>0</v>
      </c>
      <c r="BF182" s="12">
        <v>0</v>
      </c>
      <c r="BG182" s="11">
        <v>1</v>
      </c>
      <c r="BH182" s="11">
        <v>0</v>
      </c>
      <c r="BI182" s="11">
        <v>3</v>
      </c>
      <c r="BJ182" s="11">
        <v>0</v>
      </c>
      <c r="BK182" s="11">
        <v>4</v>
      </c>
      <c r="BL182" s="11">
        <v>0</v>
      </c>
      <c r="BM182" s="11"/>
      <c r="BN182" s="11">
        <v>1</v>
      </c>
      <c r="BO182" s="8">
        <v>0.5</v>
      </c>
      <c r="BP182" s="27">
        <f t="shared" si="427"/>
        <v>13.5</v>
      </c>
      <c r="BQ182" s="27"/>
      <c r="BR182" s="5">
        <f t="shared" si="428"/>
        <v>0</v>
      </c>
      <c r="BS182" s="5">
        <f t="shared" si="429"/>
        <v>0</v>
      </c>
      <c r="BT182" s="5">
        <f t="shared" si="430"/>
        <v>4</v>
      </c>
      <c r="BU182" s="5">
        <f t="shared" si="431"/>
        <v>2</v>
      </c>
      <c r="BV182" s="5">
        <f t="shared" si="432"/>
        <v>1</v>
      </c>
      <c r="BW182" s="5">
        <f t="shared" si="433"/>
        <v>1</v>
      </c>
      <c r="BX182" s="5">
        <f t="shared" si="434"/>
        <v>3</v>
      </c>
      <c r="BY182" s="5">
        <f t="shared" si="435"/>
        <v>5</v>
      </c>
      <c r="BZ182" s="5">
        <f t="shared" si="436"/>
        <v>6</v>
      </c>
      <c r="CA182" s="5">
        <f t="shared" si="437"/>
        <v>-3</v>
      </c>
      <c r="CB182" s="5">
        <f t="shared" si="438"/>
        <v>-1</v>
      </c>
      <c r="CC182" s="5">
        <f t="shared" si="439"/>
        <v>13</v>
      </c>
      <c r="CD182" s="5">
        <f t="shared" si="440"/>
        <v>2</v>
      </c>
      <c r="CE182" s="5">
        <f t="shared" si="441"/>
        <v>-5</v>
      </c>
      <c r="CF182" s="5">
        <f t="shared" si="442"/>
        <v>2</v>
      </c>
      <c r="CG182" s="5">
        <f t="shared" si="443"/>
        <v>-1</v>
      </c>
      <c r="CH182" s="5">
        <f t="shared" si="444"/>
        <v>4</v>
      </c>
      <c r="CI182" s="5">
        <f t="shared" si="445"/>
        <v>-1</v>
      </c>
      <c r="CJ182" s="5">
        <f t="shared" si="446"/>
        <v>7.5</v>
      </c>
      <c r="CK182" s="19">
        <f t="shared" si="447"/>
        <v>39.5</v>
      </c>
      <c r="CL182" s="19"/>
      <c r="CM182" s="5"/>
      <c r="CN182" s="5">
        <f t="shared" si="448"/>
        <v>0</v>
      </c>
      <c r="CO182" s="5">
        <f t="shared" si="449"/>
        <v>4</v>
      </c>
      <c r="CP182" s="5">
        <f t="shared" si="450"/>
        <v>-2</v>
      </c>
      <c r="CQ182" s="5">
        <f t="shared" si="451"/>
        <v>-1</v>
      </c>
      <c r="CR182" s="5">
        <f t="shared" si="452"/>
        <v>0</v>
      </c>
      <c r="CS182" s="5">
        <f t="shared" si="453"/>
        <v>2</v>
      </c>
      <c r="CT182" s="5">
        <f t="shared" si="454"/>
        <v>2</v>
      </c>
      <c r="CU182" s="5">
        <f t="shared" si="455"/>
        <v>1</v>
      </c>
      <c r="CV182" s="5">
        <f t="shared" si="456"/>
        <v>-9</v>
      </c>
      <c r="CW182" s="5">
        <f t="shared" si="457"/>
        <v>2</v>
      </c>
      <c r="CX182" s="5">
        <f t="shared" si="458"/>
        <v>14</v>
      </c>
      <c r="CY182" s="5">
        <f t="shared" si="459"/>
        <v>-11</v>
      </c>
      <c r="CZ182" s="5">
        <f t="shared" si="460"/>
        <v>-7</v>
      </c>
      <c r="DA182" s="5">
        <f t="shared" si="461"/>
        <v>7</v>
      </c>
      <c r="DB182" s="5">
        <f t="shared" si="462"/>
        <v>-3</v>
      </c>
      <c r="DC182" s="5">
        <f t="shared" si="463"/>
        <v>5</v>
      </c>
      <c r="DD182" s="5">
        <f t="shared" si="464"/>
        <v>-5</v>
      </c>
      <c r="DE182" s="5">
        <f t="shared" si="465"/>
        <v>8.5</v>
      </c>
      <c r="DF182" s="19"/>
      <c r="DG182" s="19"/>
      <c r="DH182" s="19"/>
      <c r="DI182" s="77"/>
      <c r="DJ182" s="121" t="e">
        <v>#DIV/0!</v>
      </c>
      <c r="DK182" s="121" t="e">
        <v>#DIV/0!</v>
      </c>
      <c r="DL182" s="121">
        <v>-0.5</v>
      </c>
      <c r="DM182" s="121">
        <v>-0.5</v>
      </c>
      <c r="DN182" s="121">
        <v>0</v>
      </c>
      <c r="DO182" s="121">
        <v>2</v>
      </c>
      <c r="DP182" s="121">
        <v>0.66666666666666663</v>
      </c>
      <c r="DQ182" s="121">
        <v>0.2</v>
      </c>
      <c r="DR182" s="121">
        <v>-1.5</v>
      </c>
      <c r="DS182" s="121">
        <v>-0.66666666666666663</v>
      </c>
      <c r="DT182" s="121">
        <v>-14</v>
      </c>
      <c r="DU182" s="121">
        <v>-0.84615384615384615</v>
      </c>
      <c r="DV182" s="121">
        <v>-3.5</v>
      </c>
      <c r="DW182" s="121">
        <v>-1.4</v>
      </c>
      <c r="DX182" s="121">
        <v>-1.5</v>
      </c>
      <c r="DY182" s="121">
        <v>-5</v>
      </c>
      <c r="DZ182" s="121">
        <v>-1.25</v>
      </c>
      <c r="EA182" s="121"/>
      <c r="EB182" s="24"/>
      <c r="EC182" s="65"/>
      <c r="ED182" s="77"/>
      <c r="EE182" s="77"/>
      <c r="EF182" s="77"/>
      <c r="EG182" s="77"/>
      <c r="EH182" s="77"/>
      <c r="EI182" s="77"/>
      <c r="EJ182" s="77"/>
      <c r="EK182" s="77"/>
      <c r="EL182" s="77"/>
      <c r="EM182" s="77"/>
      <c r="EN182" s="77"/>
      <c r="EO182" s="77"/>
      <c r="EP182" s="77"/>
      <c r="EQ182" s="77"/>
      <c r="ER182" s="77"/>
      <c r="ES182" s="77"/>
      <c r="ET182" s="77"/>
      <c r="EU182" s="77"/>
      <c r="EV182" s="77"/>
      <c r="EW182" s="24"/>
      <c r="EX182" s="27"/>
      <c r="EY182" s="77"/>
      <c r="EZ182" s="77"/>
      <c r="FA182" s="77"/>
      <c r="FB182" s="77"/>
      <c r="FC182" s="77"/>
      <c r="FD182" s="77"/>
      <c r="FE182" s="77"/>
      <c r="FF182" s="77"/>
      <c r="FG182" s="77"/>
      <c r="FH182" s="77"/>
      <c r="FI182" s="77"/>
      <c r="FJ182" s="77"/>
      <c r="FK182" s="77"/>
      <c r="FL182" s="77"/>
      <c r="FM182" s="77"/>
      <c r="FN182" s="77"/>
      <c r="FO182" s="77"/>
      <c r="FP182" s="77"/>
      <c r="FQ182" s="77"/>
      <c r="FR182" s="24"/>
      <c r="FS182" s="24"/>
      <c r="FT182" s="24"/>
      <c r="FU182" s="77"/>
      <c r="FV182" s="77"/>
      <c r="FW182" s="77"/>
      <c r="FX182" s="77"/>
      <c r="FY182" s="77"/>
      <c r="FZ182" s="77"/>
      <c r="GA182" s="77"/>
      <c r="GB182" s="77"/>
      <c r="GC182" s="77"/>
      <c r="GD182" s="77"/>
      <c r="GE182" s="77"/>
      <c r="GF182" s="77"/>
      <c r="GG182" s="77"/>
      <c r="GH182" s="77"/>
      <c r="GI182" s="77"/>
      <c r="GJ182" s="77"/>
      <c r="GK182" s="77"/>
      <c r="GL182" s="77"/>
      <c r="GM182" s="77"/>
      <c r="GN182" s="24"/>
      <c r="GO182" s="24">
        <v>0.81170999999999993</v>
      </c>
      <c r="GP182" s="10">
        <f t="shared" si="466"/>
        <v>0</v>
      </c>
      <c r="GQ182" s="10">
        <f t="shared" si="467"/>
        <v>0</v>
      </c>
      <c r="GR182" s="10">
        <f t="shared" si="468"/>
        <v>3.2468399999999997</v>
      </c>
      <c r="GS182" s="10">
        <f t="shared" si="469"/>
        <v>1.6234199999999999</v>
      </c>
      <c r="GT182" s="10">
        <f t="shared" si="470"/>
        <v>0.81170999999999993</v>
      </c>
      <c r="GU182" s="10">
        <f t="shared" si="471"/>
        <v>0.81170999999999993</v>
      </c>
      <c r="GV182" s="10">
        <f t="shared" si="472"/>
        <v>2.43513</v>
      </c>
      <c r="GW182" s="10">
        <f t="shared" si="473"/>
        <v>4.0585499999999994</v>
      </c>
      <c r="GX182" s="10">
        <f t="shared" si="474"/>
        <v>4.87026</v>
      </c>
      <c r="GY182" s="10">
        <f t="shared" si="475"/>
        <v>-2.43513</v>
      </c>
      <c r="GZ182" s="10">
        <f t="shared" si="476"/>
        <v>-0.81170999999999993</v>
      </c>
      <c r="HA182" s="10">
        <f t="shared" si="477"/>
        <v>10.55223</v>
      </c>
      <c r="HB182" s="10">
        <f t="shared" si="478"/>
        <v>1.6234199999999999</v>
      </c>
      <c r="HC182" s="10">
        <f t="shared" si="479"/>
        <v>-4.0585499999999994</v>
      </c>
      <c r="HD182" s="10">
        <f t="shared" si="480"/>
        <v>1.6234199999999999</v>
      </c>
      <c r="HE182" s="10">
        <f t="shared" si="481"/>
        <v>-0.81170999999999993</v>
      </c>
      <c r="HF182" s="10">
        <f t="shared" si="482"/>
        <v>3.2468399999999997</v>
      </c>
      <c r="HG182" s="10">
        <f t="shared" si="483"/>
        <v>-0.81170999999999993</v>
      </c>
      <c r="HH182" s="10">
        <f t="shared" si="484"/>
        <v>6.0878249999999996</v>
      </c>
      <c r="HI182" s="19">
        <f t="shared" si="485"/>
        <v>32.062545</v>
      </c>
      <c r="HJ182" s="115"/>
      <c r="HK182" s="115"/>
      <c r="HL182" s="115"/>
      <c r="HM182" s="115"/>
      <c r="HN182" s="115"/>
      <c r="HO182" s="115"/>
      <c r="HP182" s="115"/>
      <c r="HQ182" s="115"/>
      <c r="HR182" s="115"/>
      <c r="HS182" s="115"/>
      <c r="HT182" s="115"/>
      <c r="HU182" s="115"/>
      <c r="HV182" s="115"/>
      <c r="HW182" s="115"/>
      <c r="HX182" s="115"/>
      <c r="HY182" s="115"/>
      <c r="HZ182" s="115"/>
      <c r="IA182" s="115"/>
      <c r="IB182" s="115"/>
      <c r="IC182" s="22">
        <f t="shared" si="486"/>
        <v>0.81171000000000004</v>
      </c>
      <c r="ID182" s="22"/>
      <c r="IE182" s="24">
        <f t="shared" si="404"/>
        <v>5.3514306786086936E-7</v>
      </c>
      <c r="IF182" s="24">
        <f t="shared" si="405"/>
        <v>2.8184201574005786E-6</v>
      </c>
    </row>
    <row r="183" spans="1:240" x14ac:dyDescent="0.25">
      <c r="A183" s="163">
        <v>181</v>
      </c>
      <c r="B183" s="43"/>
      <c r="C183" s="43" t="s">
        <v>189</v>
      </c>
      <c r="D183" s="43" t="s">
        <v>189</v>
      </c>
      <c r="E183" s="82">
        <v>621</v>
      </c>
      <c r="F183" s="50" t="s">
        <v>120</v>
      </c>
      <c r="G183" s="17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1</v>
      </c>
      <c r="S183" s="12">
        <v>2</v>
      </c>
      <c r="T183" s="11"/>
      <c r="U183" s="11"/>
      <c r="V183" s="98">
        <v>1</v>
      </c>
      <c r="W183" s="98">
        <v>1</v>
      </c>
      <c r="X183" s="98">
        <v>1</v>
      </c>
      <c r="Y183" s="98">
        <v>1</v>
      </c>
      <c r="Z183" s="5">
        <v>3</v>
      </c>
      <c r="AA183" s="65"/>
      <c r="AB183" s="72">
        <f t="shared" si="407"/>
        <v>0</v>
      </c>
      <c r="AC183" s="11">
        <f t="shared" si="408"/>
        <v>0</v>
      </c>
      <c r="AD183" s="11">
        <f t="shared" si="409"/>
        <v>0</v>
      </c>
      <c r="AE183" s="11">
        <f t="shared" si="410"/>
        <v>0</v>
      </c>
      <c r="AF183" s="11">
        <f t="shared" si="411"/>
        <v>0</v>
      </c>
      <c r="AG183" s="11">
        <f t="shared" si="412"/>
        <v>0</v>
      </c>
      <c r="AH183" s="11">
        <f t="shared" si="413"/>
        <v>0</v>
      </c>
      <c r="AI183" s="11">
        <f t="shared" si="414"/>
        <v>0</v>
      </c>
      <c r="AJ183" s="11">
        <f t="shared" si="415"/>
        <v>0</v>
      </c>
      <c r="AK183" s="11">
        <f t="shared" si="416"/>
        <v>0</v>
      </c>
      <c r="AL183" s="11">
        <f t="shared" si="417"/>
        <v>1</v>
      </c>
      <c r="AM183" s="11">
        <f t="shared" si="418"/>
        <v>1</v>
      </c>
      <c r="AN183" s="11">
        <f t="shared" si="419"/>
        <v>-2</v>
      </c>
      <c r="AO183" s="11">
        <f t="shared" si="420"/>
        <v>0</v>
      </c>
      <c r="AP183" s="11">
        <f t="shared" si="421"/>
        <v>1</v>
      </c>
      <c r="AQ183" s="11">
        <f t="shared" si="422"/>
        <v>0</v>
      </c>
      <c r="AR183" s="11">
        <f t="shared" si="423"/>
        <v>0</v>
      </c>
      <c r="AS183" s="11">
        <f t="shared" si="424"/>
        <v>0</v>
      </c>
      <c r="AT183" s="11">
        <f t="shared" si="425"/>
        <v>2</v>
      </c>
      <c r="AU183" s="78">
        <f t="shared" si="426"/>
        <v>3</v>
      </c>
      <c r="AV183" s="65"/>
      <c r="AW183" s="72">
        <v>0</v>
      </c>
      <c r="AX183" s="11">
        <v>0</v>
      </c>
      <c r="AY183" s="11">
        <v>0</v>
      </c>
      <c r="AZ183" s="11">
        <v>0</v>
      </c>
      <c r="BA183" s="11">
        <v>0</v>
      </c>
      <c r="BB183" s="11">
        <v>0</v>
      </c>
      <c r="BC183" s="11">
        <v>0</v>
      </c>
      <c r="BD183" s="11">
        <v>0</v>
      </c>
      <c r="BE183" s="11">
        <v>0</v>
      </c>
      <c r="BF183" s="11">
        <v>0</v>
      </c>
      <c r="BG183" s="11">
        <v>0</v>
      </c>
      <c r="BH183" s="11">
        <v>0</v>
      </c>
      <c r="BI183" s="11">
        <v>0</v>
      </c>
      <c r="BJ183" s="11">
        <v>0</v>
      </c>
      <c r="BK183" s="11">
        <v>0</v>
      </c>
      <c r="BL183" s="11">
        <v>0</v>
      </c>
      <c r="BM183" s="11"/>
      <c r="BN183" s="11"/>
      <c r="BO183" s="8"/>
      <c r="BP183" s="27">
        <f t="shared" si="427"/>
        <v>0</v>
      </c>
      <c r="BQ183" s="27"/>
      <c r="BR183" s="5">
        <f t="shared" si="428"/>
        <v>0</v>
      </c>
      <c r="BS183" s="5">
        <f t="shared" si="429"/>
        <v>0</v>
      </c>
      <c r="BT183" s="5">
        <f t="shared" si="430"/>
        <v>0</v>
      </c>
      <c r="BU183" s="5">
        <f t="shared" si="431"/>
        <v>0</v>
      </c>
      <c r="BV183" s="5">
        <f t="shared" si="432"/>
        <v>0</v>
      </c>
      <c r="BW183" s="5">
        <f t="shared" si="433"/>
        <v>0</v>
      </c>
      <c r="BX183" s="5">
        <f t="shared" si="434"/>
        <v>0</v>
      </c>
      <c r="BY183" s="5">
        <f t="shared" si="435"/>
        <v>0</v>
      </c>
      <c r="BZ183" s="5">
        <f t="shared" si="436"/>
        <v>0</v>
      </c>
      <c r="CA183" s="5">
        <f t="shared" si="437"/>
        <v>0</v>
      </c>
      <c r="CB183" s="5">
        <f t="shared" si="438"/>
        <v>1</v>
      </c>
      <c r="CC183" s="5">
        <f t="shared" si="439"/>
        <v>1</v>
      </c>
      <c r="CD183" s="5">
        <f t="shared" si="440"/>
        <v>-2</v>
      </c>
      <c r="CE183" s="5">
        <f t="shared" si="441"/>
        <v>0</v>
      </c>
      <c r="CF183" s="5">
        <f t="shared" si="442"/>
        <v>1</v>
      </c>
      <c r="CG183" s="5">
        <f t="shared" si="443"/>
        <v>0</v>
      </c>
      <c r="CH183" s="5">
        <f t="shared" si="444"/>
        <v>0</v>
      </c>
      <c r="CI183" s="5">
        <f t="shared" si="445"/>
        <v>0</v>
      </c>
      <c r="CJ183" s="5">
        <f t="shared" si="446"/>
        <v>2</v>
      </c>
      <c r="CK183" s="19">
        <f t="shared" si="447"/>
        <v>3</v>
      </c>
      <c r="CL183" s="19"/>
      <c r="CM183" s="5"/>
      <c r="CN183" s="5">
        <f t="shared" si="448"/>
        <v>0</v>
      </c>
      <c r="CO183" s="5">
        <f t="shared" si="449"/>
        <v>0</v>
      </c>
      <c r="CP183" s="5">
        <f t="shared" si="450"/>
        <v>0</v>
      </c>
      <c r="CQ183" s="5">
        <f t="shared" si="451"/>
        <v>0</v>
      </c>
      <c r="CR183" s="5">
        <f t="shared" si="452"/>
        <v>0</v>
      </c>
      <c r="CS183" s="5">
        <f t="shared" si="453"/>
        <v>0</v>
      </c>
      <c r="CT183" s="5">
        <f t="shared" si="454"/>
        <v>0</v>
      </c>
      <c r="CU183" s="5">
        <f t="shared" si="455"/>
        <v>0</v>
      </c>
      <c r="CV183" s="5">
        <f t="shared" si="456"/>
        <v>0</v>
      </c>
      <c r="CW183" s="5">
        <f t="shared" si="457"/>
        <v>1</v>
      </c>
      <c r="CX183" s="5">
        <f t="shared" si="458"/>
        <v>0</v>
      </c>
      <c r="CY183" s="5">
        <f t="shared" si="459"/>
        <v>-3</v>
      </c>
      <c r="CZ183" s="5">
        <f t="shared" si="460"/>
        <v>2</v>
      </c>
      <c r="DA183" s="5">
        <f t="shared" si="461"/>
        <v>1</v>
      </c>
      <c r="DB183" s="5">
        <f t="shared" si="462"/>
        <v>-1</v>
      </c>
      <c r="DC183" s="5">
        <f t="shared" si="463"/>
        <v>0</v>
      </c>
      <c r="DD183" s="5">
        <f t="shared" si="464"/>
        <v>0</v>
      </c>
      <c r="DE183" s="5">
        <f t="shared" si="465"/>
        <v>2</v>
      </c>
      <c r="DF183" s="19"/>
      <c r="DG183" s="19"/>
      <c r="DH183" s="19"/>
      <c r="DI183" s="77"/>
      <c r="DJ183" s="121" t="e">
        <v>#DIV/0!</v>
      </c>
      <c r="DK183" s="121" t="e">
        <v>#DIV/0!</v>
      </c>
      <c r="DL183" s="121" t="e">
        <v>#DIV/0!</v>
      </c>
      <c r="DM183" s="121" t="e">
        <v>#DIV/0!</v>
      </c>
      <c r="DN183" s="121" t="e">
        <v>#DIV/0!</v>
      </c>
      <c r="DO183" s="121" t="e">
        <v>#DIV/0!</v>
      </c>
      <c r="DP183" s="121" t="e">
        <v>#DIV/0!</v>
      </c>
      <c r="DQ183" s="121" t="e">
        <v>#DIV/0!</v>
      </c>
      <c r="DR183" s="121" t="e">
        <v>#DIV/0!</v>
      </c>
      <c r="DS183" s="121" t="e">
        <v>#DIV/0!</v>
      </c>
      <c r="DT183" s="121">
        <v>0</v>
      </c>
      <c r="DU183" s="121">
        <v>-3</v>
      </c>
      <c r="DV183" s="121">
        <v>-1</v>
      </c>
      <c r="DW183" s="121" t="e">
        <v>#DIV/0!</v>
      </c>
      <c r="DX183" s="121">
        <v>-1</v>
      </c>
      <c r="DY183" s="121" t="e">
        <v>#DIV/0!</v>
      </c>
      <c r="DZ183" s="121" t="e">
        <v>#DIV/0!</v>
      </c>
      <c r="EA183" s="121"/>
      <c r="EB183" s="24"/>
      <c r="EC183" s="65"/>
      <c r="ED183" s="77"/>
      <c r="EE183" s="77"/>
      <c r="EF183" s="77"/>
      <c r="EG183" s="77"/>
      <c r="EH183" s="77"/>
      <c r="EI183" s="77"/>
      <c r="EJ183" s="77"/>
      <c r="EK183" s="77"/>
      <c r="EL183" s="77"/>
      <c r="EM183" s="77"/>
      <c r="EN183" s="77"/>
      <c r="EO183" s="77"/>
      <c r="EP183" s="77"/>
      <c r="EQ183" s="77"/>
      <c r="ER183" s="77"/>
      <c r="ES183" s="77"/>
      <c r="ET183" s="77"/>
      <c r="EU183" s="77"/>
      <c r="EV183" s="77"/>
      <c r="EW183" s="24"/>
      <c r="EX183" s="27"/>
      <c r="EY183" s="77"/>
      <c r="EZ183" s="77"/>
      <c r="FA183" s="77"/>
      <c r="FB183" s="77"/>
      <c r="FC183" s="77"/>
      <c r="FD183" s="77"/>
      <c r="FE183" s="77"/>
      <c r="FF183" s="77"/>
      <c r="FG183" s="77"/>
      <c r="FH183" s="77"/>
      <c r="FI183" s="77"/>
      <c r="FJ183" s="77"/>
      <c r="FK183" s="77"/>
      <c r="FL183" s="77"/>
      <c r="FM183" s="77"/>
      <c r="FN183" s="77"/>
      <c r="FO183" s="77"/>
      <c r="FP183" s="77"/>
      <c r="FQ183" s="77"/>
      <c r="FR183" s="24"/>
      <c r="FS183" s="24"/>
      <c r="FT183" s="24"/>
      <c r="FU183" s="77"/>
      <c r="FV183" s="77"/>
      <c r="FW183" s="77"/>
      <c r="FX183" s="77"/>
      <c r="FY183" s="77"/>
      <c r="FZ183" s="77"/>
      <c r="GA183" s="77"/>
      <c r="GB183" s="77"/>
      <c r="GC183" s="77"/>
      <c r="GD183" s="77"/>
      <c r="GE183" s="77"/>
      <c r="GF183" s="77"/>
      <c r="GG183" s="77"/>
      <c r="GH183" s="77"/>
      <c r="GI183" s="77"/>
      <c r="GJ183" s="77"/>
      <c r="GK183" s="77"/>
      <c r="GL183" s="77"/>
      <c r="GM183" s="77"/>
      <c r="GN183" s="24"/>
      <c r="GO183" s="24">
        <v>8.7000000000000001E-4</v>
      </c>
      <c r="GP183" s="10">
        <f t="shared" si="466"/>
        <v>0</v>
      </c>
      <c r="GQ183" s="10">
        <f t="shared" si="467"/>
        <v>0</v>
      </c>
      <c r="GR183" s="10">
        <f t="shared" si="468"/>
        <v>0</v>
      </c>
      <c r="GS183" s="10">
        <f t="shared" si="469"/>
        <v>0</v>
      </c>
      <c r="GT183" s="10">
        <f t="shared" si="470"/>
        <v>0</v>
      </c>
      <c r="GU183" s="10">
        <f t="shared" si="471"/>
        <v>0</v>
      </c>
      <c r="GV183" s="10">
        <f t="shared" si="472"/>
        <v>0</v>
      </c>
      <c r="GW183" s="10">
        <f t="shared" si="473"/>
        <v>0</v>
      </c>
      <c r="GX183" s="10">
        <f t="shared" si="474"/>
        <v>0</v>
      </c>
      <c r="GY183" s="10">
        <f t="shared" si="475"/>
        <v>0</v>
      </c>
      <c r="GZ183" s="10">
        <f t="shared" si="476"/>
        <v>8.7000000000000001E-4</v>
      </c>
      <c r="HA183" s="10">
        <f t="shared" si="477"/>
        <v>8.7000000000000001E-4</v>
      </c>
      <c r="HB183" s="10">
        <f t="shared" si="478"/>
        <v>-1.74E-3</v>
      </c>
      <c r="HC183" s="10">
        <f t="shared" si="479"/>
        <v>0</v>
      </c>
      <c r="HD183" s="10">
        <f t="shared" si="480"/>
        <v>8.7000000000000001E-4</v>
      </c>
      <c r="HE183" s="10">
        <f t="shared" si="481"/>
        <v>0</v>
      </c>
      <c r="HF183" s="10">
        <f t="shared" si="482"/>
        <v>0</v>
      </c>
      <c r="HG183" s="10">
        <f t="shared" si="483"/>
        <v>0</v>
      </c>
      <c r="HH183" s="10">
        <f t="shared" si="484"/>
        <v>1.74E-3</v>
      </c>
      <c r="HI183" s="19">
        <f t="shared" si="485"/>
        <v>2.6099999999999999E-3</v>
      </c>
      <c r="HJ183" s="115"/>
      <c r="HK183" s="115"/>
      <c r="HL183" s="115"/>
      <c r="HM183" s="115"/>
      <c r="HN183" s="115"/>
      <c r="HO183" s="115"/>
      <c r="HP183" s="115"/>
      <c r="HQ183" s="115"/>
      <c r="HR183" s="115"/>
      <c r="HS183" s="115"/>
      <c r="HT183" s="115"/>
      <c r="HU183" s="115"/>
      <c r="HV183" s="115"/>
      <c r="HW183" s="115"/>
      <c r="HX183" s="115"/>
      <c r="HY183" s="115"/>
      <c r="HZ183" s="115"/>
      <c r="IA183" s="115"/>
      <c r="IB183" s="115"/>
      <c r="IC183" s="22">
        <f t="shared" si="486"/>
        <v>8.7000000000000001E-4</v>
      </c>
      <c r="ID183" s="22"/>
      <c r="IE183" s="24">
        <f t="shared" si="404"/>
        <v>1.529526453335818E-10</v>
      </c>
      <c r="IF183" s="24">
        <f t="shared" si="405"/>
        <v>2.294289680003727E-10</v>
      </c>
    </row>
    <row r="184" spans="1:240" x14ac:dyDescent="0.25">
      <c r="A184" s="163">
        <v>182</v>
      </c>
      <c r="B184" s="49"/>
      <c r="C184" s="49" t="s">
        <v>282</v>
      </c>
      <c r="D184" s="49" t="s">
        <v>186</v>
      </c>
      <c r="E184" s="82">
        <v>323</v>
      </c>
      <c r="F184" s="53" t="s">
        <v>150</v>
      </c>
      <c r="G184" s="17">
        <v>94</v>
      </c>
      <c r="H184" s="12">
        <v>100</v>
      </c>
      <c r="I184" s="12">
        <v>87</v>
      </c>
      <c r="J184" s="12">
        <v>99</v>
      </c>
      <c r="K184" s="12">
        <v>128</v>
      </c>
      <c r="L184" s="12">
        <v>136</v>
      </c>
      <c r="M184" s="12">
        <v>129</v>
      </c>
      <c r="N184" s="12">
        <v>137</v>
      </c>
      <c r="O184" s="12">
        <v>144</v>
      </c>
      <c r="P184" s="11">
        <v>168</v>
      </c>
      <c r="Q184" s="11">
        <v>193</v>
      </c>
      <c r="R184" s="12">
        <v>241</v>
      </c>
      <c r="S184" s="11">
        <v>269</v>
      </c>
      <c r="T184" s="11">
        <v>291</v>
      </c>
      <c r="U184" s="11">
        <v>274</v>
      </c>
      <c r="V184" s="98">
        <v>269</v>
      </c>
      <c r="W184" s="98">
        <v>278</v>
      </c>
      <c r="X184" s="98">
        <v>317</v>
      </c>
      <c r="Y184" s="98">
        <v>313</v>
      </c>
      <c r="Z184" s="97">
        <v>312</v>
      </c>
      <c r="AA184" s="152"/>
      <c r="AB184" s="72">
        <f t="shared" si="407"/>
        <v>6</v>
      </c>
      <c r="AC184" s="11">
        <f t="shared" si="408"/>
        <v>-13</v>
      </c>
      <c r="AD184" s="11">
        <f t="shared" si="409"/>
        <v>12</v>
      </c>
      <c r="AE184" s="11">
        <f t="shared" si="410"/>
        <v>29</v>
      </c>
      <c r="AF184" s="11">
        <f t="shared" si="411"/>
        <v>8</v>
      </c>
      <c r="AG184" s="11">
        <f t="shared" si="412"/>
        <v>-7</v>
      </c>
      <c r="AH184" s="11">
        <f t="shared" si="413"/>
        <v>8</v>
      </c>
      <c r="AI184" s="11">
        <f t="shared" si="414"/>
        <v>7</v>
      </c>
      <c r="AJ184" s="11">
        <f t="shared" si="415"/>
        <v>24</v>
      </c>
      <c r="AK184" s="11">
        <f t="shared" si="416"/>
        <v>25</v>
      </c>
      <c r="AL184" s="11">
        <f t="shared" si="417"/>
        <v>48</v>
      </c>
      <c r="AM184" s="11">
        <f t="shared" si="418"/>
        <v>28</v>
      </c>
      <c r="AN184" s="11">
        <f t="shared" si="419"/>
        <v>22</v>
      </c>
      <c r="AO184" s="11">
        <f t="shared" si="420"/>
        <v>-17</v>
      </c>
      <c r="AP184" s="11">
        <f t="shared" si="421"/>
        <v>-5</v>
      </c>
      <c r="AQ184" s="11">
        <f t="shared" si="422"/>
        <v>9</v>
      </c>
      <c r="AR184" s="11">
        <f t="shared" si="423"/>
        <v>39</v>
      </c>
      <c r="AS184" s="11">
        <f t="shared" si="424"/>
        <v>-4</v>
      </c>
      <c r="AT184" s="11">
        <f t="shared" si="425"/>
        <v>-1</v>
      </c>
      <c r="AU184" s="78">
        <f t="shared" si="426"/>
        <v>218</v>
      </c>
      <c r="AV184" s="65"/>
      <c r="AW184" s="17">
        <v>6</v>
      </c>
      <c r="AX184" s="12">
        <v>18</v>
      </c>
      <c r="AY184" s="12">
        <v>8</v>
      </c>
      <c r="AZ184" s="12">
        <v>10</v>
      </c>
      <c r="BA184" s="12">
        <v>4</v>
      </c>
      <c r="BB184" s="12">
        <v>16</v>
      </c>
      <c r="BC184" s="12">
        <v>4</v>
      </c>
      <c r="BD184" s="12">
        <v>5</v>
      </c>
      <c r="BE184" s="12">
        <v>10</v>
      </c>
      <c r="BF184" s="12">
        <v>17</v>
      </c>
      <c r="BG184" s="12">
        <v>8</v>
      </c>
      <c r="BH184" s="12">
        <v>25</v>
      </c>
      <c r="BI184" s="12">
        <v>17</v>
      </c>
      <c r="BJ184" s="12">
        <v>13</v>
      </c>
      <c r="BK184" s="12">
        <v>12</v>
      </c>
      <c r="BL184" s="12">
        <v>11</v>
      </c>
      <c r="BM184" s="11">
        <v>11</v>
      </c>
      <c r="BN184" s="11">
        <v>19</v>
      </c>
      <c r="BO184" s="8">
        <v>15</v>
      </c>
      <c r="BP184" s="27">
        <f t="shared" si="427"/>
        <v>229</v>
      </c>
      <c r="BQ184" s="27"/>
      <c r="BR184" s="5">
        <f t="shared" si="428"/>
        <v>12</v>
      </c>
      <c r="BS184" s="5">
        <f t="shared" si="429"/>
        <v>5</v>
      </c>
      <c r="BT184" s="5">
        <f t="shared" si="430"/>
        <v>20</v>
      </c>
      <c r="BU184" s="5">
        <f t="shared" si="431"/>
        <v>39</v>
      </c>
      <c r="BV184" s="5">
        <f t="shared" si="432"/>
        <v>12</v>
      </c>
      <c r="BW184" s="5">
        <f t="shared" si="433"/>
        <v>9</v>
      </c>
      <c r="BX184" s="5">
        <f t="shared" si="434"/>
        <v>12</v>
      </c>
      <c r="BY184" s="5">
        <f t="shared" si="435"/>
        <v>12</v>
      </c>
      <c r="BZ184" s="5">
        <f t="shared" si="436"/>
        <v>34</v>
      </c>
      <c r="CA184" s="5">
        <f t="shared" si="437"/>
        <v>42</v>
      </c>
      <c r="CB184" s="5">
        <f t="shared" si="438"/>
        <v>56</v>
      </c>
      <c r="CC184" s="5">
        <f t="shared" si="439"/>
        <v>53</v>
      </c>
      <c r="CD184" s="5">
        <f t="shared" si="440"/>
        <v>39</v>
      </c>
      <c r="CE184" s="5">
        <f t="shared" si="441"/>
        <v>-4</v>
      </c>
      <c r="CF184" s="5">
        <f t="shared" si="442"/>
        <v>7</v>
      </c>
      <c r="CG184" s="5">
        <f t="shared" si="443"/>
        <v>20</v>
      </c>
      <c r="CH184" s="5">
        <f t="shared" si="444"/>
        <v>50</v>
      </c>
      <c r="CI184" s="5">
        <f t="shared" si="445"/>
        <v>15</v>
      </c>
      <c r="CJ184" s="5">
        <f t="shared" si="446"/>
        <v>14</v>
      </c>
      <c r="CK184" s="19">
        <f t="shared" si="447"/>
        <v>447</v>
      </c>
      <c r="CL184" s="19"/>
      <c r="CM184" s="5"/>
      <c r="CN184" s="5">
        <f t="shared" si="448"/>
        <v>-7</v>
      </c>
      <c r="CO184" s="5">
        <f t="shared" si="449"/>
        <v>15</v>
      </c>
      <c r="CP184" s="5">
        <f t="shared" si="450"/>
        <v>19</v>
      </c>
      <c r="CQ184" s="5">
        <f t="shared" si="451"/>
        <v>-27</v>
      </c>
      <c r="CR184" s="5">
        <f t="shared" si="452"/>
        <v>-3</v>
      </c>
      <c r="CS184" s="5">
        <f t="shared" si="453"/>
        <v>3</v>
      </c>
      <c r="CT184" s="5">
        <f t="shared" si="454"/>
        <v>0</v>
      </c>
      <c r="CU184" s="5">
        <f t="shared" si="455"/>
        <v>22</v>
      </c>
      <c r="CV184" s="5">
        <f t="shared" si="456"/>
        <v>8</v>
      </c>
      <c r="CW184" s="5">
        <f t="shared" si="457"/>
        <v>14</v>
      </c>
      <c r="CX184" s="5">
        <f t="shared" si="458"/>
        <v>-3</v>
      </c>
      <c r="CY184" s="5">
        <f t="shared" si="459"/>
        <v>-14</v>
      </c>
      <c r="CZ184" s="5">
        <f t="shared" si="460"/>
        <v>-43</v>
      </c>
      <c r="DA184" s="5">
        <f t="shared" si="461"/>
        <v>11</v>
      </c>
      <c r="DB184" s="5">
        <f t="shared" si="462"/>
        <v>13</v>
      </c>
      <c r="DC184" s="5">
        <f t="shared" si="463"/>
        <v>30</v>
      </c>
      <c r="DD184" s="5">
        <f t="shared" si="464"/>
        <v>-35</v>
      </c>
      <c r="DE184" s="5">
        <f t="shared" si="465"/>
        <v>-1</v>
      </c>
      <c r="DF184" s="19"/>
      <c r="DG184" s="19"/>
      <c r="DH184" s="19"/>
      <c r="DI184" s="77"/>
      <c r="DJ184" s="121">
        <v>-0.58333333333333337</v>
      </c>
      <c r="DK184" s="121">
        <v>3</v>
      </c>
      <c r="DL184" s="121">
        <v>0.95</v>
      </c>
      <c r="DM184" s="121">
        <v>-0.69230769230769229</v>
      </c>
      <c r="DN184" s="121">
        <v>-0.25</v>
      </c>
      <c r="DO184" s="121">
        <v>0.33333333333333331</v>
      </c>
      <c r="DP184" s="121">
        <v>0</v>
      </c>
      <c r="DQ184" s="121">
        <v>1.8333333333333333</v>
      </c>
      <c r="DR184" s="121">
        <v>0.23529411764705882</v>
      </c>
      <c r="DS184" s="121">
        <v>0.33333333333333331</v>
      </c>
      <c r="DT184" s="121">
        <v>-5.3571428571428568E-2</v>
      </c>
      <c r="DU184" s="121">
        <v>-0.26415094339622641</v>
      </c>
      <c r="DV184" s="121">
        <v>-1.1025641025641026</v>
      </c>
      <c r="DW184" s="121">
        <v>-2.75</v>
      </c>
      <c r="DX184" s="121">
        <v>1.8571428571428572</v>
      </c>
      <c r="DY184" s="121">
        <v>1.5</v>
      </c>
      <c r="DZ184" s="121">
        <v>-0.7</v>
      </c>
      <c r="EA184" s="121"/>
      <c r="EB184" s="24"/>
      <c r="EC184" s="65"/>
      <c r="ED184" s="77"/>
      <c r="EE184" s="77"/>
      <c r="EF184" s="77"/>
      <c r="EG184" s="77"/>
      <c r="EH184" s="77"/>
      <c r="EI184" s="77"/>
      <c r="EJ184" s="77"/>
      <c r="EK184" s="77"/>
      <c r="EL184" s="77"/>
      <c r="EM184" s="77"/>
      <c r="EN184" s="77"/>
      <c r="EO184" s="77"/>
      <c r="EP184" s="77"/>
      <c r="EQ184" s="77"/>
      <c r="ER184" s="77"/>
      <c r="ES184" s="77"/>
      <c r="ET184" s="77"/>
      <c r="EU184" s="77"/>
      <c r="EV184" s="77"/>
      <c r="EW184" s="24"/>
      <c r="EX184" s="27"/>
      <c r="EY184" s="77"/>
      <c r="EZ184" s="77"/>
      <c r="FA184" s="77"/>
      <c r="FB184" s="77"/>
      <c r="FC184" s="77"/>
      <c r="FD184" s="77"/>
      <c r="FE184" s="77"/>
      <c r="FF184" s="77"/>
      <c r="FG184" s="77"/>
      <c r="FH184" s="77"/>
      <c r="FI184" s="77"/>
      <c r="FJ184" s="77"/>
      <c r="FK184" s="77"/>
      <c r="FL184" s="77"/>
      <c r="FM184" s="77"/>
      <c r="FN184" s="77"/>
      <c r="FO184" s="77"/>
      <c r="FP184" s="77"/>
      <c r="FQ184" s="77"/>
      <c r="FR184" s="24"/>
      <c r="FS184" s="24"/>
      <c r="FT184" s="24"/>
      <c r="FU184" s="77"/>
      <c r="FV184" s="77"/>
      <c r="FW184" s="77"/>
      <c r="FX184" s="77"/>
      <c r="FY184" s="77"/>
      <c r="FZ184" s="77"/>
      <c r="GA184" s="77"/>
      <c r="GB184" s="77"/>
      <c r="GC184" s="77"/>
      <c r="GD184" s="77"/>
      <c r="GE184" s="77"/>
      <c r="GF184" s="77"/>
      <c r="GG184" s="77"/>
      <c r="GH184" s="77"/>
      <c r="GI184" s="77"/>
      <c r="GJ184" s="77"/>
      <c r="GK184" s="77"/>
      <c r="GL184" s="77"/>
      <c r="GM184" s="77"/>
      <c r="GN184" s="24"/>
      <c r="GO184" s="24">
        <v>0.10439999999999999</v>
      </c>
      <c r="GP184" s="10">
        <f t="shared" si="466"/>
        <v>1.2527999999999999</v>
      </c>
      <c r="GQ184" s="10">
        <f t="shared" si="467"/>
        <v>0.52200000000000002</v>
      </c>
      <c r="GR184" s="10">
        <f t="shared" si="468"/>
        <v>2.0880000000000001</v>
      </c>
      <c r="GS184" s="10">
        <f t="shared" si="469"/>
        <v>4.0716000000000001</v>
      </c>
      <c r="GT184" s="10">
        <f t="shared" si="470"/>
        <v>1.2527999999999999</v>
      </c>
      <c r="GU184" s="10">
        <f t="shared" si="471"/>
        <v>0.93959999999999999</v>
      </c>
      <c r="GV184" s="10">
        <f t="shared" si="472"/>
        <v>1.2527999999999999</v>
      </c>
      <c r="GW184" s="10">
        <f t="shared" si="473"/>
        <v>1.2527999999999999</v>
      </c>
      <c r="GX184" s="10">
        <f t="shared" si="474"/>
        <v>3.5495999999999999</v>
      </c>
      <c r="GY184" s="10">
        <f t="shared" si="475"/>
        <v>4.3847999999999994</v>
      </c>
      <c r="GZ184" s="10">
        <f t="shared" si="476"/>
        <v>5.8463999999999992</v>
      </c>
      <c r="HA184" s="10">
        <f t="shared" si="477"/>
        <v>5.5331999999999999</v>
      </c>
      <c r="HB184" s="10">
        <f t="shared" si="478"/>
        <v>4.0716000000000001</v>
      </c>
      <c r="HC184" s="10">
        <f t="shared" si="479"/>
        <v>-0.41759999999999997</v>
      </c>
      <c r="HD184" s="10">
        <f t="shared" si="480"/>
        <v>0.73079999999999989</v>
      </c>
      <c r="HE184" s="10">
        <f t="shared" si="481"/>
        <v>2.0880000000000001</v>
      </c>
      <c r="HF184" s="10">
        <f t="shared" si="482"/>
        <v>5.22</v>
      </c>
      <c r="HG184" s="10">
        <f t="shared" si="483"/>
        <v>1.5659999999999998</v>
      </c>
      <c r="HH184" s="10">
        <f t="shared" si="484"/>
        <v>1.4615999999999998</v>
      </c>
      <c r="HI184" s="19">
        <f t="shared" si="485"/>
        <v>46.666799999999995</v>
      </c>
      <c r="HJ184" s="115"/>
      <c r="HK184" s="115"/>
      <c r="HL184" s="115"/>
      <c r="HM184" s="115"/>
      <c r="HN184" s="115"/>
      <c r="HO184" s="115"/>
      <c r="HP184" s="115"/>
      <c r="HQ184" s="115"/>
      <c r="HR184" s="115"/>
      <c r="HS184" s="115"/>
      <c r="HT184" s="115"/>
      <c r="HU184" s="115"/>
      <c r="HV184" s="115"/>
      <c r="HW184" s="115"/>
      <c r="HX184" s="115"/>
      <c r="HY184" s="115"/>
      <c r="HZ184" s="115"/>
      <c r="IA184" s="115"/>
      <c r="IB184" s="115"/>
      <c r="IC184" s="22">
        <f t="shared" si="486"/>
        <v>0.10439999999999999</v>
      </c>
      <c r="ID184" s="22"/>
      <c r="IE184" s="24">
        <f t="shared" si="404"/>
        <v>1.2848022208020871E-7</v>
      </c>
      <c r="IF184" s="24">
        <f t="shared" si="405"/>
        <v>4.102189947846664E-6</v>
      </c>
    </row>
    <row r="185" spans="1:240" x14ac:dyDescent="0.25">
      <c r="A185" s="163">
        <v>183</v>
      </c>
      <c r="B185" s="43"/>
      <c r="C185" s="43" t="s">
        <v>281</v>
      </c>
      <c r="D185" s="43" t="s">
        <v>202</v>
      </c>
      <c r="E185" s="82">
        <v>519</v>
      </c>
      <c r="F185" s="53" t="s">
        <v>98</v>
      </c>
      <c r="G185" s="17">
        <v>99</v>
      </c>
      <c r="H185" s="12">
        <v>97</v>
      </c>
      <c r="I185" s="12">
        <v>87</v>
      </c>
      <c r="J185" s="12">
        <v>85</v>
      </c>
      <c r="K185" s="12">
        <v>86</v>
      </c>
      <c r="L185" s="12">
        <v>90</v>
      </c>
      <c r="M185" s="12">
        <v>98</v>
      </c>
      <c r="N185" s="12">
        <v>101</v>
      </c>
      <c r="O185" s="12">
        <v>92</v>
      </c>
      <c r="P185" s="11">
        <v>86</v>
      </c>
      <c r="Q185" s="12">
        <v>83</v>
      </c>
      <c r="R185" s="12">
        <v>78</v>
      </c>
      <c r="S185" s="12">
        <v>89</v>
      </c>
      <c r="T185" s="11">
        <v>98</v>
      </c>
      <c r="U185" s="11">
        <v>102</v>
      </c>
      <c r="V185" s="98">
        <v>92</v>
      </c>
      <c r="W185" s="98">
        <v>101</v>
      </c>
      <c r="X185" s="98">
        <v>100</v>
      </c>
      <c r="Y185" s="98">
        <v>92</v>
      </c>
      <c r="Z185" s="97">
        <v>99</v>
      </c>
      <c r="AA185" s="152"/>
      <c r="AB185" s="70">
        <f t="shared" si="407"/>
        <v>-2</v>
      </c>
      <c r="AC185" s="12">
        <f t="shared" si="408"/>
        <v>-10</v>
      </c>
      <c r="AD185" s="12">
        <f t="shared" si="409"/>
        <v>-2</v>
      </c>
      <c r="AE185" s="12">
        <f t="shared" si="410"/>
        <v>1</v>
      </c>
      <c r="AF185" s="12">
        <f t="shared" si="411"/>
        <v>4</v>
      </c>
      <c r="AG185" s="12">
        <f t="shared" si="412"/>
        <v>8</v>
      </c>
      <c r="AH185" s="12">
        <f t="shared" si="413"/>
        <v>3</v>
      </c>
      <c r="AI185" s="12">
        <f t="shared" si="414"/>
        <v>-9</v>
      </c>
      <c r="AJ185" s="12">
        <f t="shared" si="415"/>
        <v>-6</v>
      </c>
      <c r="AK185" s="12">
        <f t="shared" si="416"/>
        <v>-3</v>
      </c>
      <c r="AL185" s="12">
        <f t="shared" si="417"/>
        <v>-5</v>
      </c>
      <c r="AM185" s="12">
        <f t="shared" si="418"/>
        <v>11</v>
      </c>
      <c r="AN185" s="12">
        <f t="shared" si="419"/>
        <v>9</v>
      </c>
      <c r="AO185" s="12">
        <f t="shared" si="420"/>
        <v>4</v>
      </c>
      <c r="AP185" s="12">
        <f t="shared" si="421"/>
        <v>-10</v>
      </c>
      <c r="AQ185" s="12">
        <f t="shared" si="422"/>
        <v>9</v>
      </c>
      <c r="AR185" s="12">
        <f t="shared" si="423"/>
        <v>-1</v>
      </c>
      <c r="AS185" s="12">
        <f t="shared" si="424"/>
        <v>-8</v>
      </c>
      <c r="AT185" s="12">
        <f t="shared" si="425"/>
        <v>7</v>
      </c>
      <c r="AU185" s="79">
        <f t="shared" si="426"/>
        <v>0</v>
      </c>
      <c r="AV185" s="63"/>
      <c r="AW185" s="17">
        <v>2</v>
      </c>
      <c r="AX185" s="12">
        <v>7</v>
      </c>
      <c r="AY185" s="12">
        <v>12</v>
      </c>
      <c r="AZ185" s="12">
        <v>8</v>
      </c>
      <c r="BA185" s="12">
        <v>13</v>
      </c>
      <c r="BB185" s="12">
        <v>2</v>
      </c>
      <c r="BC185" s="12">
        <v>5</v>
      </c>
      <c r="BD185" s="12">
        <v>8</v>
      </c>
      <c r="BE185" s="12">
        <v>7</v>
      </c>
      <c r="BF185" s="11">
        <v>5</v>
      </c>
      <c r="BG185" s="12">
        <v>5</v>
      </c>
      <c r="BH185" s="12">
        <v>2</v>
      </c>
      <c r="BI185" s="12">
        <v>4</v>
      </c>
      <c r="BJ185" s="12">
        <v>7</v>
      </c>
      <c r="BK185" s="12">
        <v>6</v>
      </c>
      <c r="BL185" s="12">
        <v>1</v>
      </c>
      <c r="BM185" s="11">
        <v>4</v>
      </c>
      <c r="BN185" s="11">
        <v>5</v>
      </c>
      <c r="BO185" s="8">
        <v>4.5</v>
      </c>
      <c r="BP185" s="19">
        <f t="shared" si="427"/>
        <v>107.5</v>
      </c>
      <c r="BQ185" s="19"/>
      <c r="BR185" s="5">
        <f t="shared" si="428"/>
        <v>0</v>
      </c>
      <c r="BS185" s="5">
        <f t="shared" si="429"/>
        <v>-3</v>
      </c>
      <c r="BT185" s="5">
        <f t="shared" si="430"/>
        <v>10</v>
      </c>
      <c r="BU185" s="5">
        <f t="shared" si="431"/>
        <v>9</v>
      </c>
      <c r="BV185" s="5">
        <f t="shared" si="432"/>
        <v>17</v>
      </c>
      <c r="BW185" s="5">
        <f t="shared" si="433"/>
        <v>10</v>
      </c>
      <c r="BX185" s="5">
        <f t="shared" si="434"/>
        <v>8</v>
      </c>
      <c r="BY185" s="5">
        <f t="shared" si="435"/>
        <v>-1</v>
      </c>
      <c r="BZ185" s="5">
        <f t="shared" si="436"/>
        <v>1</v>
      </c>
      <c r="CA185" s="5">
        <f t="shared" si="437"/>
        <v>2</v>
      </c>
      <c r="CB185" s="5">
        <f t="shared" si="438"/>
        <v>0</v>
      </c>
      <c r="CC185" s="5">
        <f t="shared" si="439"/>
        <v>13</v>
      </c>
      <c r="CD185" s="5">
        <f t="shared" si="440"/>
        <v>13</v>
      </c>
      <c r="CE185" s="5">
        <f t="shared" si="441"/>
        <v>11</v>
      </c>
      <c r="CF185" s="5">
        <f t="shared" si="442"/>
        <v>-4</v>
      </c>
      <c r="CG185" s="5">
        <f t="shared" si="443"/>
        <v>10</v>
      </c>
      <c r="CH185" s="5">
        <f t="shared" si="444"/>
        <v>3</v>
      </c>
      <c r="CI185" s="5">
        <f t="shared" si="445"/>
        <v>-3</v>
      </c>
      <c r="CJ185" s="5">
        <f t="shared" si="446"/>
        <v>11.5</v>
      </c>
      <c r="CK185" s="19">
        <f t="shared" si="447"/>
        <v>107.5</v>
      </c>
      <c r="CL185" s="19"/>
      <c r="CM185" s="5"/>
      <c r="CN185" s="5">
        <f t="shared" si="448"/>
        <v>-3</v>
      </c>
      <c r="CO185" s="5">
        <f t="shared" si="449"/>
        <v>13</v>
      </c>
      <c r="CP185" s="5">
        <f t="shared" si="450"/>
        <v>-1</v>
      </c>
      <c r="CQ185" s="5">
        <f t="shared" si="451"/>
        <v>8</v>
      </c>
      <c r="CR185" s="5">
        <f t="shared" si="452"/>
        <v>-7</v>
      </c>
      <c r="CS185" s="5">
        <f t="shared" si="453"/>
        <v>-2</v>
      </c>
      <c r="CT185" s="5">
        <f t="shared" si="454"/>
        <v>-9</v>
      </c>
      <c r="CU185" s="5">
        <f t="shared" si="455"/>
        <v>2</v>
      </c>
      <c r="CV185" s="5">
        <f t="shared" si="456"/>
        <v>1</v>
      </c>
      <c r="CW185" s="5">
        <f t="shared" si="457"/>
        <v>-2</v>
      </c>
      <c r="CX185" s="5">
        <f t="shared" si="458"/>
        <v>13</v>
      </c>
      <c r="CY185" s="5">
        <f t="shared" si="459"/>
        <v>0</v>
      </c>
      <c r="CZ185" s="5">
        <f t="shared" si="460"/>
        <v>-2</v>
      </c>
      <c r="DA185" s="5">
        <f t="shared" si="461"/>
        <v>-15</v>
      </c>
      <c r="DB185" s="5">
        <f t="shared" si="462"/>
        <v>14</v>
      </c>
      <c r="DC185" s="5">
        <f t="shared" si="463"/>
        <v>-7</v>
      </c>
      <c r="DD185" s="5">
        <f t="shared" si="464"/>
        <v>-6</v>
      </c>
      <c r="DE185" s="5">
        <f t="shared" si="465"/>
        <v>14.5</v>
      </c>
      <c r="DF185" s="19"/>
      <c r="DG185" s="19"/>
      <c r="DH185" s="19"/>
      <c r="DI185" s="77"/>
      <c r="DJ185" s="121" t="e">
        <v>#DIV/0!</v>
      </c>
      <c r="DK185" s="121">
        <v>-4.333333333333333</v>
      </c>
      <c r="DL185" s="121">
        <v>-0.1</v>
      </c>
      <c r="DM185" s="121">
        <v>0.88888888888888884</v>
      </c>
      <c r="DN185" s="121">
        <v>-0.41176470588235292</v>
      </c>
      <c r="DO185" s="121">
        <v>-0.2</v>
      </c>
      <c r="DP185" s="121">
        <v>-1.125</v>
      </c>
      <c r="DQ185" s="121">
        <v>-2</v>
      </c>
      <c r="DR185" s="121">
        <v>1</v>
      </c>
      <c r="DS185" s="121">
        <v>-1</v>
      </c>
      <c r="DT185" s="121" t="e">
        <v>#DIV/0!</v>
      </c>
      <c r="DU185" s="121">
        <v>0</v>
      </c>
      <c r="DV185" s="121">
        <v>-0.15384615384615385</v>
      </c>
      <c r="DW185" s="121">
        <v>-1.3636363636363635</v>
      </c>
      <c r="DX185" s="121">
        <v>-3.5</v>
      </c>
      <c r="DY185" s="121">
        <v>-0.7</v>
      </c>
      <c r="DZ185" s="121">
        <v>-2</v>
      </c>
      <c r="EA185" s="121"/>
      <c r="EB185" s="24"/>
      <c r="EC185" s="63"/>
      <c r="ED185" s="77"/>
      <c r="EE185" s="77"/>
      <c r="EF185" s="77"/>
      <c r="EG185" s="77"/>
      <c r="EH185" s="77"/>
      <c r="EI185" s="77"/>
      <c r="EJ185" s="77"/>
      <c r="EK185" s="77"/>
      <c r="EL185" s="77"/>
      <c r="EM185" s="77"/>
      <c r="EN185" s="77"/>
      <c r="EO185" s="77"/>
      <c r="EP185" s="77"/>
      <c r="EQ185" s="77"/>
      <c r="ER185" s="77"/>
      <c r="ES185" s="77"/>
      <c r="ET185" s="77"/>
      <c r="EU185" s="77"/>
      <c r="EV185" s="77"/>
      <c r="EW185" s="24"/>
      <c r="EX185" s="19"/>
      <c r="EY185" s="77"/>
      <c r="EZ185" s="77"/>
      <c r="FA185" s="77"/>
      <c r="FB185" s="77"/>
      <c r="FC185" s="77"/>
      <c r="FD185" s="77"/>
      <c r="FE185" s="77"/>
      <c r="FF185" s="77"/>
      <c r="FG185" s="77"/>
      <c r="FH185" s="77"/>
      <c r="FI185" s="77"/>
      <c r="FJ185" s="77"/>
      <c r="FK185" s="77"/>
      <c r="FL185" s="77"/>
      <c r="FM185" s="77"/>
      <c r="FN185" s="77"/>
      <c r="FO185" s="77"/>
      <c r="FP185" s="77"/>
      <c r="FQ185" s="77"/>
      <c r="FR185" s="24"/>
      <c r="FS185" s="24"/>
      <c r="FT185" s="24"/>
      <c r="FU185" s="77"/>
      <c r="FV185" s="77"/>
      <c r="FW185" s="77"/>
      <c r="FX185" s="77"/>
      <c r="FY185" s="77"/>
      <c r="FZ185" s="77"/>
      <c r="GA185" s="77"/>
      <c r="GB185" s="77"/>
      <c r="GC185" s="77"/>
      <c r="GD185" s="77"/>
      <c r="GE185" s="77"/>
      <c r="GF185" s="77"/>
      <c r="GG185" s="77"/>
      <c r="GH185" s="77"/>
      <c r="GI185" s="77"/>
      <c r="GJ185" s="77"/>
      <c r="GK185" s="77"/>
      <c r="GL185" s="77"/>
      <c r="GM185" s="77"/>
      <c r="GN185" s="24"/>
      <c r="GO185" s="24">
        <v>0</v>
      </c>
      <c r="GP185" s="10">
        <f t="shared" si="466"/>
        <v>0</v>
      </c>
      <c r="GQ185" s="10">
        <f t="shared" si="467"/>
        <v>0</v>
      </c>
      <c r="GR185" s="10">
        <f t="shared" si="468"/>
        <v>0</v>
      </c>
      <c r="GS185" s="10">
        <f t="shared" si="469"/>
        <v>0</v>
      </c>
      <c r="GT185" s="10">
        <f t="shared" si="470"/>
        <v>0</v>
      </c>
      <c r="GU185" s="10">
        <f t="shared" si="471"/>
        <v>0</v>
      </c>
      <c r="GV185" s="10">
        <f t="shared" si="472"/>
        <v>0</v>
      </c>
      <c r="GW185" s="10">
        <f t="shared" si="473"/>
        <v>0</v>
      </c>
      <c r="GX185" s="10">
        <f t="shared" si="474"/>
        <v>0</v>
      </c>
      <c r="GY185" s="10">
        <f t="shared" si="475"/>
        <v>0</v>
      </c>
      <c r="GZ185" s="10">
        <f t="shared" si="476"/>
        <v>0</v>
      </c>
      <c r="HA185" s="10">
        <f t="shared" si="477"/>
        <v>0</v>
      </c>
      <c r="HB185" s="10">
        <f t="shared" si="478"/>
        <v>0</v>
      </c>
      <c r="HC185" s="10">
        <f t="shared" si="479"/>
        <v>0</v>
      </c>
      <c r="HD185" s="10">
        <f t="shared" si="480"/>
        <v>0</v>
      </c>
      <c r="HE185" s="10">
        <f t="shared" si="481"/>
        <v>0</v>
      </c>
      <c r="HF185" s="10">
        <f t="shared" si="482"/>
        <v>0</v>
      </c>
      <c r="HG185" s="10">
        <f t="shared" si="483"/>
        <v>0</v>
      </c>
      <c r="HH185" s="10">
        <f t="shared" si="484"/>
        <v>0</v>
      </c>
      <c r="HI185" s="19">
        <f t="shared" si="485"/>
        <v>0</v>
      </c>
      <c r="HJ185" s="115"/>
      <c r="HK185" s="115"/>
      <c r="HL185" s="115"/>
      <c r="HM185" s="115"/>
      <c r="HN185" s="115"/>
      <c r="HO185" s="115"/>
      <c r="HP185" s="115"/>
      <c r="HQ185" s="115"/>
      <c r="HR185" s="115"/>
      <c r="HS185" s="115"/>
      <c r="HT185" s="115"/>
      <c r="HU185" s="115"/>
      <c r="HV185" s="115"/>
      <c r="HW185" s="115"/>
      <c r="HX185" s="115"/>
      <c r="HY185" s="115"/>
      <c r="HZ185" s="115"/>
      <c r="IA185" s="115"/>
      <c r="IB185" s="115"/>
      <c r="IC185" s="22">
        <f t="shared" si="486"/>
        <v>0</v>
      </c>
      <c r="ID185" s="22"/>
      <c r="IE185" s="24">
        <f t="shared" si="404"/>
        <v>0</v>
      </c>
      <c r="IF185" s="24">
        <f t="shared" si="405"/>
        <v>0</v>
      </c>
    </row>
    <row r="186" spans="1:240" x14ac:dyDescent="0.25">
      <c r="A186" s="163">
        <v>184</v>
      </c>
      <c r="B186" s="43"/>
      <c r="C186" s="43" t="s">
        <v>281</v>
      </c>
      <c r="D186" s="43" t="s">
        <v>202</v>
      </c>
      <c r="E186" s="82">
        <v>520</v>
      </c>
      <c r="F186" s="50" t="s">
        <v>99</v>
      </c>
      <c r="G186" s="17">
        <v>161</v>
      </c>
      <c r="H186" s="12">
        <v>173</v>
      </c>
      <c r="I186" s="12">
        <v>205</v>
      </c>
      <c r="J186" s="12">
        <v>235</v>
      </c>
      <c r="K186" s="12">
        <v>272</v>
      </c>
      <c r="L186" s="12">
        <v>275</v>
      </c>
      <c r="M186" s="12">
        <v>297</v>
      </c>
      <c r="N186" s="12">
        <v>327</v>
      </c>
      <c r="O186" s="12">
        <v>354</v>
      </c>
      <c r="P186" s="11">
        <v>401</v>
      </c>
      <c r="Q186" s="12">
        <v>416</v>
      </c>
      <c r="R186" s="12">
        <v>395</v>
      </c>
      <c r="S186" s="12">
        <v>448</v>
      </c>
      <c r="T186" s="11">
        <v>474</v>
      </c>
      <c r="U186" s="11">
        <v>504</v>
      </c>
      <c r="V186" s="98">
        <v>472</v>
      </c>
      <c r="W186" s="98">
        <v>488</v>
      </c>
      <c r="X186" s="98">
        <v>516</v>
      </c>
      <c r="Y186" s="98">
        <v>542</v>
      </c>
      <c r="Z186" s="98">
        <v>575</v>
      </c>
      <c r="AA186" s="71"/>
      <c r="AB186" s="72">
        <f t="shared" si="407"/>
        <v>12</v>
      </c>
      <c r="AC186" s="11">
        <f t="shared" si="408"/>
        <v>32</v>
      </c>
      <c r="AD186" s="11">
        <f t="shared" si="409"/>
        <v>30</v>
      </c>
      <c r="AE186" s="11">
        <f t="shared" si="410"/>
        <v>37</v>
      </c>
      <c r="AF186" s="11">
        <f t="shared" si="411"/>
        <v>3</v>
      </c>
      <c r="AG186" s="11">
        <f t="shared" si="412"/>
        <v>22</v>
      </c>
      <c r="AH186" s="11">
        <f t="shared" si="413"/>
        <v>30</v>
      </c>
      <c r="AI186" s="11">
        <f t="shared" si="414"/>
        <v>27</v>
      </c>
      <c r="AJ186" s="11">
        <f t="shared" si="415"/>
        <v>47</v>
      </c>
      <c r="AK186" s="11">
        <f t="shared" si="416"/>
        <v>15</v>
      </c>
      <c r="AL186" s="11">
        <f t="shared" si="417"/>
        <v>-21</v>
      </c>
      <c r="AM186" s="11">
        <f t="shared" si="418"/>
        <v>53</v>
      </c>
      <c r="AN186" s="11">
        <f t="shared" si="419"/>
        <v>26</v>
      </c>
      <c r="AO186" s="11">
        <f t="shared" si="420"/>
        <v>30</v>
      </c>
      <c r="AP186" s="11">
        <f t="shared" si="421"/>
        <v>-32</v>
      </c>
      <c r="AQ186" s="11">
        <f t="shared" si="422"/>
        <v>16</v>
      </c>
      <c r="AR186" s="11">
        <f t="shared" si="423"/>
        <v>28</v>
      </c>
      <c r="AS186" s="11">
        <f t="shared" si="424"/>
        <v>26</v>
      </c>
      <c r="AT186" s="11">
        <f t="shared" si="425"/>
        <v>33</v>
      </c>
      <c r="AU186" s="78">
        <f t="shared" si="426"/>
        <v>414</v>
      </c>
      <c r="AV186" s="65"/>
      <c r="AW186" s="17">
        <v>3</v>
      </c>
      <c r="AX186" s="12">
        <v>12</v>
      </c>
      <c r="AY186" s="12">
        <v>12</v>
      </c>
      <c r="AZ186" s="12">
        <v>13</v>
      </c>
      <c r="BA186" s="12">
        <v>21</v>
      </c>
      <c r="BB186" s="12">
        <v>17</v>
      </c>
      <c r="BC186" s="12">
        <v>14</v>
      </c>
      <c r="BD186" s="12">
        <v>19</v>
      </c>
      <c r="BE186" s="12">
        <v>24</v>
      </c>
      <c r="BF186" s="11">
        <v>34</v>
      </c>
      <c r="BG186" s="12">
        <v>25</v>
      </c>
      <c r="BH186" s="12">
        <v>19</v>
      </c>
      <c r="BI186" s="12">
        <v>29</v>
      </c>
      <c r="BJ186" s="12">
        <v>25</v>
      </c>
      <c r="BK186" s="12">
        <v>28</v>
      </c>
      <c r="BL186" s="12">
        <v>19</v>
      </c>
      <c r="BM186" s="11">
        <v>22</v>
      </c>
      <c r="BN186" s="11">
        <v>30</v>
      </c>
      <c r="BO186" s="8">
        <v>26</v>
      </c>
      <c r="BP186" s="27">
        <f t="shared" si="427"/>
        <v>392</v>
      </c>
      <c r="BQ186" s="27"/>
      <c r="BR186" s="5">
        <f t="shared" si="428"/>
        <v>15</v>
      </c>
      <c r="BS186" s="5">
        <f t="shared" si="429"/>
        <v>44</v>
      </c>
      <c r="BT186" s="5">
        <f t="shared" si="430"/>
        <v>42</v>
      </c>
      <c r="BU186" s="5">
        <f t="shared" si="431"/>
        <v>50</v>
      </c>
      <c r="BV186" s="5">
        <f t="shared" si="432"/>
        <v>24</v>
      </c>
      <c r="BW186" s="5">
        <f t="shared" si="433"/>
        <v>39</v>
      </c>
      <c r="BX186" s="5">
        <f t="shared" si="434"/>
        <v>44</v>
      </c>
      <c r="BY186" s="5">
        <f t="shared" si="435"/>
        <v>46</v>
      </c>
      <c r="BZ186" s="5">
        <f t="shared" si="436"/>
        <v>71</v>
      </c>
      <c r="CA186" s="5">
        <f t="shared" si="437"/>
        <v>49</v>
      </c>
      <c r="CB186" s="5">
        <f t="shared" si="438"/>
        <v>4</v>
      </c>
      <c r="CC186" s="5">
        <f t="shared" si="439"/>
        <v>72</v>
      </c>
      <c r="CD186" s="5">
        <f t="shared" si="440"/>
        <v>55</v>
      </c>
      <c r="CE186" s="5">
        <f t="shared" si="441"/>
        <v>55</v>
      </c>
      <c r="CF186" s="5">
        <f t="shared" si="442"/>
        <v>-4</v>
      </c>
      <c r="CG186" s="5">
        <f t="shared" si="443"/>
        <v>35</v>
      </c>
      <c r="CH186" s="5">
        <f t="shared" si="444"/>
        <v>50</v>
      </c>
      <c r="CI186" s="5">
        <f t="shared" si="445"/>
        <v>56</v>
      </c>
      <c r="CJ186" s="5">
        <f t="shared" si="446"/>
        <v>59</v>
      </c>
      <c r="CK186" s="19">
        <f t="shared" si="447"/>
        <v>806</v>
      </c>
      <c r="CL186" s="19"/>
      <c r="CM186" s="5"/>
      <c r="CN186" s="5">
        <f t="shared" si="448"/>
        <v>29</v>
      </c>
      <c r="CO186" s="5">
        <f t="shared" si="449"/>
        <v>-2</v>
      </c>
      <c r="CP186" s="5">
        <f t="shared" si="450"/>
        <v>8</v>
      </c>
      <c r="CQ186" s="5">
        <f t="shared" si="451"/>
        <v>-26</v>
      </c>
      <c r="CR186" s="5">
        <f t="shared" si="452"/>
        <v>15</v>
      </c>
      <c r="CS186" s="5">
        <f t="shared" si="453"/>
        <v>5</v>
      </c>
      <c r="CT186" s="5">
        <f t="shared" si="454"/>
        <v>2</v>
      </c>
      <c r="CU186" s="5">
        <f t="shared" si="455"/>
        <v>25</v>
      </c>
      <c r="CV186" s="5">
        <f t="shared" si="456"/>
        <v>-22</v>
      </c>
      <c r="CW186" s="5">
        <f t="shared" si="457"/>
        <v>-45</v>
      </c>
      <c r="CX186" s="5">
        <f t="shared" si="458"/>
        <v>68</v>
      </c>
      <c r="CY186" s="5">
        <f t="shared" si="459"/>
        <v>-17</v>
      </c>
      <c r="CZ186" s="5">
        <f t="shared" si="460"/>
        <v>0</v>
      </c>
      <c r="DA186" s="5">
        <f t="shared" si="461"/>
        <v>-59</v>
      </c>
      <c r="DB186" s="5">
        <f t="shared" si="462"/>
        <v>39</v>
      </c>
      <c r="DC186" s="5">
        <f t="shared" si="463"/>
        <v>15</v>
      </c>
      <c r="DD186" s="5">
        <f t="shared" si="464"/>
        <v>6</v>
      </c>
      <c r="DE186" s="5">
        <f t="shared" si="465"/>
        <v>3</v>
      </c>
      <c r="DF186" s="19"/>
      <c r="DG186" s="19"/>
      <c r="DH186" s="19"/>
      <c r="DI186" s="77"/>
      <c r="DJ186" s="121">
        <v>1.9333333333333333</v>
      </c>
      <c r="DK186" s="121">
        <v>-4.5454545454545456E-2</v>
      </c>
      <c r="DL186" s="121">
        <v>0.19047619047619047</v>
      </c>
      <c r="DM186" s="121">
        <v>-0.52</v>
      </c>
      <c r="DN186" s="121">
        <v>0.625</v>
      </c>
      <c r="DO186" s="121">
        <v>0.12820512820512819</v>
      </c>
      <c r="DP186" s="121">
        <v>4.5454545454545456E-2</v>
      </c>
      <c r="DQ186" s="121">
        <v>0.54347826086956519</v>
      </c>
      <c r="DR186" s="121">
        <v>-0.30985915492957744</v>
      </c>
      <c r="DS186" s="121">
        <v>-0.91836734693877553</v>
      </c>
      <c r="DT186" s="121">
        <v>17</v>
      </c>
      <c r="DU186" s="121">
        <v>-0.2361111111111111</v>
      </c>
      <c r="DV186" s="121">
        <v>0</v>
      </c>
      <c r="DW186" s="121">
        <v>-1.0727272727272728</v>
      </c>
      <c r="DX186" s="121">
        <v>-9.75</v>
      </c>
      <c r="DY186" s="121">
        <v>0.42857142857142855</v>
      </c>
      <c r="DZ186" s="121">
        <v>0.12</v>
      </c>
      <c r="EA186" s="121"/>
      <c r="EB186" s="24"/>
      <c r="EC186" s="65"/>
      <c r="ED186" s="77"/>
      <c r="EE186" s="77"/>
      <c r="EF186" s="77"/>
      <c r="EG186" s="77"/>
      <c r="EH186" s="77"/>
      <c r="EI186" s="77"/>
      <c r="EJ186" s="77"/>
      <c r="EK186" s="77"/>
      <c r="EL186" s="77"/>
      <c r="EM186" s="77"/>
      <c r="EN186" s="77"/>
      <c r="EO186" s="77"/>
      <c r="EP186" s="77"/>
      <c r="EQ186" s="77"/>
      <c r="ER186" s="77"/>
      <c r="ES186" s="77"/>
      <c r="ET186" s="77"/>
      <c r="EU186" s="77"/>
      <c r="EV186" s="77"/>
      <c r="EW186" s="24"/>
      <c r="EX186" s="27"/>
      <c r="EY186" s="77"/>
      <c r="EZ186" s="77"/>
      <c r="FA186" s="77"/>
      <c r="FB186" s="77"/>
      <c r="FC186" s="77"/>
      <c r="FD186" s="77"/>
      <c r="FE186" s="77"/>
      <c r="FF186" s="77"/>
      <c r="FG186" s="77"/>
      <c r="FH186" s="77"/>
      <c r="FI186" s="77"/>
      <c r="FJ186" s="77"/>
      <c r="FK186" s="77"/>
      <c r="FL186" s="77"/>
      <c r="FM186" s="77"/>
      <c r="FN186" s="77"/>
      <c r="FO186" s="77"/>
      <c r="FP186" s="77"/>
      <c r="FQ186" s="77"/>
      <c r="FR186" s="24"/>
      <c r="FS186" s="24"/>
      <c r="FT186" s="24"/>
      <c r="FU186" s="77"/>
      <c r="FV186" s="77"/>
      <c r="FW186" s="77"/>
      <c r="FX186" s="77"/>
      <c r="FY186" s="77"/>
      <c r="FZ186" s="77"/>
      <c r="GA186" s="77"/>
      <c r="GB186" s="77"/>
      <c r="GC186" s="77"/>
      <c r="GD186" s="77"/>
      <c r="GE186" s="77"/>
      <c r="GF186" s="77"/>
      <c r="GG186" s="77"/>
      <c r="GH186" s="77"/>
      <c r="GI186" s="77"/>
      <c r="GJ186" s="77"/>
      <c r="GK186" s="77"/>
      <c r="GL186" s="77"/>
      <c r="GM186" s="77"/>
      <c r="GN186" s="24"/>
      <c r="GO186" s="24">
        <v>2.6099999999999999E-3</v>
      </c>
      <c r="GP186" s="10">
        <f t="shared" si="466"/>
        <v>3.9149999999999997E-2</v>
      </c>
      <c r="GQ186" s="10">
        <f t="shared" si="467"/>
        <v>0.11484</v>
      </c>
      <c r="GR186" s="10">
        <f t="shared" si="468"/>
        <v>0.10962</v>
      </c>
      <c r="GS186" s="10">
        <f t="shared" si="469"/>
        <v>0.1305</v>
      </c>
      <c r="GT186" s="10">
        <f t="shared" si="470"/>
        <v>6.2640000000000001E-2</v>
      </c>
      <c r="GU186" s="10">
        <f t="shared" si="471"/>
        <v>0.10178999999999999</v>
      </c>
      <c r="GV186" s="10">
        <f t="shared" si="472"/>
        <v>0.11484</v>
      </c>
      <c r="GW186" s="10">
        <f t="shared" si="473"/>
        <v>0.12006</v>
      </c>
      <c r="GX186" s="10">
        <f t="shared" si="474"/>
        <v>0.18531</v>
      </c>
      <c r="GY186" s="10">
        <f t="shared" si="475"/>
        <v>0.12789</v>
      </c>
      <c r="GZ186" s="10">
        <f t="shared" si="476"/>
        <v>1.044E-2</v>
      </c>
      <c r="HA186" s="10">
        <f t="shared" si="477"/>
        <v>0.18792</v>
      </c>
      <c r="HB186" s="10">
        <f t="shared" si="478"/>
        <v>0.14354999999999998</v>
      </c>
      <c r="HC186" s="10">
        <f t="shared" si="479"/>
        <v>0.14354999999999998</v>
      </c>
      <c r="HD186" s="10">
        <f t="shared" si="480"/>
        <v>-1.044E-2</v>
      </c>
      <c r="HE186" s="10">
        <f t="shared" si="481"/>
        <v>9.1350000000000001E-2</v>
      </c>
      <c r="HF186" s="10">
        <f t="shared" si="482"/>
        <v>0.1305</v>
      </c>
      <c r="HG186" s="10">
        <f t="shared" si="483"/>
        <v>0.14615999999999998</v>
      </c>
      <c r="HH186" s="10">
        <f t="shared" si="484"/>
        <v>0.15398999999999999</v>
      </c>
      <c r="HI186" s="19">
        <f t="shared" si="485"/>
        <v>2.1036600000000001</v>
      </c>
      <c r="HJ186" s="115"/>
      <c r="HK186" s="115"/>
      <c r="HL186" s="115"/>
      <c r="HM186" s="115"/>
      <c r="HN186" s="115"/>
      <c r="HO186" s="115"/>
      <c r="HP186" s="115"/>
      <c r="HQ186" s="115"/>
      <c r="HR186" s="115"/>
      <c r="HS186" s="115"/>
      <c r="HT186" s="115"/>
      <c r="HU186" s="115"/>
      <c r="HV186" s="115"/>
      <c r="HW186" s="115"/>
      <c r="HX186" s="115"/>
      <c r="HY186" s="115"/>
      <c r="HZ186" s="115"/>
      <c r="IA186" s="115"/>
      <c r="IB186" s="115"/>
      <c r="IC186" s="22">
        <f t="shared" si="486"/>
        <v>2.6099999999999999E-3</v>
      </c>
      <c r="ID186" s="22"/>
      <c r="IE186" s="24">
        <f t="shared" si="404"/>
        <v>1.3536309112021989E-8</v>
      </c>
      <c r="IF186" s="24">
        <f t="shared" si="405"/>
        <v>1.8491974820830041E-7</v>
      </c>
    </row>
    <row r="187" spans="1:240" x14ac:dyDescent="0.25">
      <c r="A187" s="163">
        <v>185</v>
      </c>
      <c r="B187" s="49"/>
      <c r="C187" s="49" t="s">
        <v>185</v>
      </c>
      <c r="D187" s="49" t="s">
        <v>185</v>
      </c>
      <c r="E187" s="85">
        <v>260</v>
      </c>
      <c r="F187" s="50" t="s">
        <v>217</v>
      </c>
      <c r="G187" s="17">
        <v>15</v>
      </c>
      <c r="H187" s="12">
        <v>13</v>
      </c>
      <c r="I187" s="12">
        <v>26</v>
      </c>
      <c r="J187" s="12">
        <v>8</v>
      </c>
      <c r="K187" s="12">
        <v>9</v>
      </c>
      <c r="L187" s="12">
        <v>9</v>
      </c>
      <c r="M187" s="12">
        <v>3</v>
      </c>
      <c r="N187" s="12">
        <v>3</v>
      </c>
      <c r="O187" s="12">
        <v>3</v>
      </c>
      <c r="P187" s="11">
        <v>2</v>
      </c>
      <c r="Q187" s="11">
        <v>2</v>
      </c>
      <c r="R187" s="12">
        <v>1</v>
      </c>
      <c r="S187" s="11">
        <v>5</v>
      </c>
      <c r="T187" s="11">
        <v>7</v>
      </c>
      <c r="U187" s="11">
        <v>8</v>
      </c>
      <c r="V187" s="98">
        <v>12</v>
      </c>
      <c r="W187" s="98">
        <v>16</v>
      </c>
      <c r="X187" s="98">
        <v>11</v>
      </c>
      <c r="Y187" s="98">
        <v>8</v>
      </c>
      <c r="Z187" s="98">
        <v>21</v>
      </c>
      <c r="AA187" s="152"/>
      <c r="AB187" s="72">
        <f t="shared" si="407"/>
        <v>-2</v>
      </c>
      <c r="AC187" s="11">
        <f t="shared" si="408"/>
        <v>13</v>
      </c>
      <c r="AD187" s="11">
        <f t="shared" si="409"/>
        <v>-18</v>
      </c>
      <c r="AE187" s="11">
        <f t="shared" si="410"/>
        <v>1</v>
      </c>
      <c r="AF187" s="11">
        <f t="shared" si="411"/>
        <v>0</v>
      </c>
      <c r="AG187" s="11">
        <f t="shared" si="412"/>
        <v>-6</v>
      </c>
      <c r="AH187" s="11">
        <f t="shared" si="413"/>
        <v>0</v>
      </c>
      <c r="AI187" s="11">
        <f t="shared" si="414"/>
        <v>0</v>
      </c>
      <c r="AJ187" s="11">
        <f t="shared" si="415"/>
        <v>-1</v>
      </c>
      <c r="AK187" s="11">
        <f t="shared" si="416"/>
        <v>0</v>
      </c>
      <c r="AL187" s="11">
        <f t="shared" si="417"/>
        <v>-1</v>
      </c>
      <c r="AM187" s="11">
        <f t="shared" si="418"/>
        <v>4</v>
      </c>
      <c r="AN187" s="11">
        <f t="shared" si="419"/>
        <v>2</v>
      </c>
      <c r="AO187" s="11">
        <f t="shared" si="420"/>
        <v>1</v>
      </c>
      <c r="AP187" s="11">
        <f t="shared" si="421"/>
        <v>4</v>
      </c>
      <c r="AQ187" s="11">
        <f t="shared" si="422"/>
        <v>4</v>
      </c>
      <c r="AR187" s="11">
        <f t="shared" si="423"/>
        <v>-5</v>
      </c>
      <c r="AS187" s="11">
        <f t="shared" si="424"/>
        <v>-3</v>
      </c>
      <c r="AT187" s="11">
        <f t="shared" si="425"/>
        <v>13</v>
      </c>
      <c r="AU187" s="78">
        <f t="shared" si="426"/>
        <v>6</v>
      </c>
      <c r="AV187" s="65"/>
      <c r="AW187" s="17">
        <v>3</v>
      </c>
      <c r="AX187" s="12">
        <v>0</v>
      </c>
      <c r="AY187" s="12">
        <v>0</v>
      </c>
      <c r="AZ187" s="12">
        <v>0</v>
      </c>
      <c r="BA187" s="12">
        <v>0</v>
      </c>
      <c r="BB187" s="12">
        <v>0</v>
      </c>
      <c r="BC187" s="12">
        <v>0</v>
      </c>
      <c r="BD187" s="12">
        <v>1</v>
      </c>
      <c r="BE187" s="12">
        <v>0</v>
      </c>
      <c r="BF187" s="11">
        <v>0</v>
      </c>
      <c r="BG187" s="11">
        <v>1</v>
      </c>
      <c r="BH187" s="11">
        <v>0</v>
      </c>
      <c r="BI187" s="11">
        <v>0</v>
      </c>
      <c r="BJ187" s="11">
        <v>0</v>
      </c>
      <c r="BK187" s="11">
        <v>0</v>
      </c>
      <c r="BL187" s="11">
        <v>0</v>
      </c>
      <c r="BM187" s="11"/>
      <c r="BN187" s="11"/>
      <c r="BO187" s="8"/>
      <c r="BP187" s="27">
        <f t="shared" si="427"/>
        <v>5</v>
      </c>
      <c r="BQ187" s="27"/>
      <c r="BR187" s="5">
        <f t="shared" si="428"/>
        <v>1</v>
      </c>
      <c r="BS187" s="5">
        <f t="shared" si="429"/>
        <v>13</v>
      </c>
      <c r="BT187" s="5">
        <f t="shared" si="430"/>
        <v>-18</v>
      </c>
      <c r="BU187" s="5">
        <f t="shared" si="431"/>
        <v>1</v>
      </c>
      <c r="BV187" s="5">
        <f t="shared" si="432"/>
        <v>0</v>
      </c>
      <c r="BW187" s="5">
        <f t="shared" si="433"/>
        <v>-6</v>
      </c>
      <c r="BX187" s="5">
        <f t="shared" si="434"/>
        <v>0</v>
      </c>
      <c r="BY187" s="5">
        <f t="shared" si="435"/>
        <v>1</v>
      </c>
      <c r="BZ187" s="5">
        <f t="shared" si="436"/>
        <v>-1</v>
      </c>
      <c r="CA187" s="5">
        <f t="shared" si="437"/>
        <v>0</v>
      </c>
      <c r="CB187" s="5">
        <f t="shared" si="438"/>
        <v>0</v>
      </c>
      <c r="CC187" s="5">
        <f t="shared" si="439"/>
        <v>4</v>
      </c>
      <c r="CD187" s="5">
        <f t="shared" si="440"/>
        <v>2</v>
      </c>
      <c r="CE187" s="5">
        <f t="shared" si="441"/>
        <v>1</v>
      </c>
      <c r="CF187" s="5">
        <f t="shared" si="442"/>
        <v>4</v>
      </c>
      <c r="CG187" s="5">
        <f t="shared" si="443"/>
        <v>4</v>
      </c>
      <c r="CH187" s="5">
        <f t="shared" si="444"/>
        <v>-5</v>
      </c>
      <c r="CI187" s="5">
        <f t="shared" si="445"/>
        <v>-3</v>
      </c>
      <c r="CJ187" s="5">
        <f t="shared" si="446"/>
        <v>13</v>
      </c>
      <c r="CK187" s="19">
        <f t="shared" si="447"/>
        <v>11</v>
      </c>
      <c r="CL187" s="19"/>
      <c r="CM187" s="5"/>
      <c r="CN187" s="5">
        <f t="shared" si="448"/>
        <v>12</v>
      </c>
      <c r="CO187" s="5">
        <f t="shared" si="449"/>
        <v>-31</v>
      </c>
      <c r="CP187" s="5">
        <f t="shared" si="450"/>
        <v>19</v>
      </c>
      <c r="CQ187" s="5">
        <f t="shared" si="451"/>
        <v>-1</v>
      </c>
      <c r="CR187" s="5">
        <f t="shared" si="452"/>
        <v>-6</v>
      </c>
      <c r="CS187" s="5">
        <f t="shared" si="453"/>
        <v>6</v>
      </c>
      <c r="CT187" s="5">
        <f t="shared" si="454"/>
        <v>1</v>
      </c>
      <c r="CU187" s="5">
        <f t="shared" si="455"/>
        <v>-2</v>
      </c>
      <c r="CV187" s="5">
        <f t="shared" si="456"/>
        <v>1</v>
      </c>
      <c r="CW187" s="5">
        <f t="shared" si="457"/>
        <v>0</v>
      </c>
      <c r="CX187" s="5">
        <f t="shared" si="458"/>
        <v>4</v>
      </c>
      <c r="CY187" s="5">
        <f t="shared" si="459"/>
        <v>-2</v>
      </c>
      <c r="CZ187" s="5">
        <f t="shared" si="460"/>
        <v>-1</v>
      </c>
      <c r="DA187" s="5">
        <f t="shared" si="461"/>
        <v>3</v>
      </c>
      <c r="DB187" s="5">
        <f t="shared" si="462"/>
        <v>0</v>
      </c>
      <c r="DC187" s="5">
        <f t="shared" si="463"/>
        <v>-9</v>
      </c>
      <c r="DD187" s="5">
        <f t="shared" si="464"/>
        <v>2</v>
      </c>
      <c r="DE187" s="5">
        <f t="shared" si="465"/>
        <v>16</v>
      </c>
      <c r="DF187" s="19"/>
      <c r="DG187" s="19"/>
      <c r="DH187" s="19"/>
      <c r="DI187" s="77"/>
      <c r="DJ187" s="121">
        <v>12</v>
      </c>
      <c r="DK187" s="121">
        <v>-2.3846153846153846</v>
      </c>
      <c r="DL187" s="121">
        <v>-1.0555555555555556</v>
      </c>
      <c r="DM187" s="121">
        <v>-1</v>
      </c>
      <c r="DN187" s="121" t="e">
        <v>#DIV/0!</v>
      </c>
      <c r="DO187" s="121">
        <v>-1</v>
      </c>
      <c r="DP187" s="121" t="e">
        <v>#DIV/0!</v>
      </c>
      <c r="DQ187" s="121">
        <v>-2</v>
      </c>
      <c r="DR187" s="121">
        <v>-1</v>
      </c>
      <c r="DS187" s="121" t="e">
        <v>#DIV/0!</v>
      </c>
      <c r="DT187" s="121" t="e">
        <v>#DIV/0!</v>
      </c>
      <c r="DU187" s="121">
        <v>-0.5</v>
      </c>
      <c r="DV187" s="121">
        <v>-0.5</v>
      </c>
      <c r="DW187" s="121">
        <v>3</v>
      </c>
      <c r="DX187" s="121">
        <v>0</v>
      </c>
      <c r="DY187" s="121">
        <v>-2.25</v>
      </c>
      <c r="DZ187" s="121">
        <v>-0.4</v>
      </c>
      <c r="EA187" s="121"/>
      <c r="EB187" s="24"/>
      <c r="EC187" s="65"/>
      <c r="ED187" s="77"/>
      <c r="EE187" s="77"/>
      <c r="EF187" s="77"/>
      <c r="EG187" s="77"/>
      <c r="EH187" s="77"/>
      <c r="EI187" s="77"/>
      <c r="EJ187" s="77"/>
      <c r="EK187" s="77"/>
      <c r="EL187" s="77"/>
      <c r="EM187" s="77"/>
      <c r="EN187" s="77"/>
      <c r="EO187" s="77"/>
      <c r="EP187" s="77"/>
      <c r="EQ187" s="77"/>
      <c r="ER187" s="77"/>
      <c r="ES187" s="77"/>
      <c r="ET187" s="77"/>
      <c r="EU187" s="77"/>
      <c r="EV187" s="77"/>
      <c r="EW187" s="24"/>
      <c r="EX187" s="27"/>
      <c r="EY187" s="77"/>
      <c r="EZ187" s="77"/>
      <c r="FA187" s="77"/>
      <c r="FB187" s="77"/>
      <c r="FC187" s="77"/>
      <c r="FD187" s="77"/>
      <c r="FE187" s="77"/>
      <c r="FF187" s="77"/>
      <c r="FG187" s="77"/>
      <c r="FH187" s="77"/>
      <c r="FI187" s="77"/>
      <c r="FJ187" s="77"/>
      <c r="FK187" s="77"/>
      <c r="FL187" s="77"/>
      <c r="FM187" s="77"/>
      <c r="FN187" s="77"/>
      <c r="FO187" s="77"/>
      <c r="FP187" s="77"/>
      <c r="FQ187" s="77"/>
      <c r="FR187" s="24"/>
      <c r="FS187" s="24"/>
      <c r="FT187" s="24"/>
      <c r="FU187" s="77"/>
      <c r="FV187" s="77"/>
      <c r="FW187" s="77"/>
      <c r="FX187" s="77"/>
      <c r="FY187" s="77"/>
      <c r="FZ187" s="77"/>
      <c r="GA187" s="77"/>
      <c r="GB187" s="77"/>
      <c r="GC187" s="77"/>
      <c r="GD187" s="77"/>
      <c r="GE187" s="77"/>
      <c r="GF187" s="77"/>
      <c r="GG187" s="77"/>
      <c r="GH187" s="77"/>
      <c r="GI187" s="77"/>
      <c r="GJ187" s="77"/>
      <c r="GK187" s="77"/>
      <c r="GL187" s="77"/>
      <c r="GM187" s="77"/>
      <c r="GN187" s="24"/>
      <c r="GO187" s="24">
        <v>0.66120000000000001</v>
      </c>
      <c r="GP187" s="10">
        <f t="shared" si="466"/>
        <v>0.66120000000000001</v>
      </c>
      <c r="GQ187" s="10">
        <f t="shared" si="467"/>
        <v>8.595600000000001</v>
      </c>
      <c r="GR187" s="10">
        <f t="shared" si="468"/>
        <v>-11.9016</v>
      </c>
      <c r="GS187" s="10">
        <f t="shared" si="469"/>
        <v>0.66120000000000001</v>
      </c>
      <c r="GT187" s="10">
        <f t="shared" si="470"/>
        <v>0</v>
      </c>
      <c r="GU187" s="10">
        <f t="shared" si="471"/>
        <v>-3.9672000000000001</v>
      </c>
      <c r="GV187" s="10">
        <f t="shared" si="472"/>
        <v>0</v>
      </c>
      <c r="GW187" s="10">
        <f t="shared" si="473"/>
        <v>0.66120000000000001</v>
      </c>
      <c r="GX187" s="10">
        <f t="shared" si="474"/>
        <v>-0.66120000000000001</v>
      </c>
      <c r="GY187" s="10">
        <f t="shared" si="475"/>
        <v>0</v>
      </c>
      <c r="GZ187" s="10">
        <f t="shared" si="476"/>
        <v>0</v>
      </c>
      <c r="HA187" s="10">
        <f t="shared" si="477"/>
        <v>2.6448</v>
      </c>
      <c r="HB187" s="10">
        <f t="shared" si="478"/>
        <v>1.3224</v>
      </c>
      <c r="HC187" s="10">
        <f t="shared" si="479"/>
        <v>0.66120000000000001</v>
      </c>
      <c r="HD187" s="10">
        <f t="shared" si="480"/>
        <v>2.6448</v>
      </c>
      <c r="HE187" s="10">
        <f t="shared" si="481"/>
        <v>2.6448</v>
      </c>
      <c r="HF187" s="10">
        <f t="shared" si="482"/>
        <v>-3.306</v>
      </c>
      <c r="HG187" s="10">
        <f t="shared" si="483"/>
        <v>-1.9836</v>
      </c>
      <c r="HH187" s="10">
        <f t="shared" si="484"/>
        <v>8.595600000000001</v>
      </c>
      <c r="HI187" s="19">
        <f t="shared" si="485"/>
        <v>7.2732000000000001</v>
      </c>
      <c r="HJ187" s="115"/>
      <c r="HK187" s="115"/>
      <c r="HL187" s="115"/>
      <c r="HM187" s="115"/>
      <c r="HN187" s="115"/>
      <c r="HO187" s="115"/>
      <c r="HP187" s="115"/>
      <c r="HQ187" s="115"/>
      <c r="HR187" s="115"/>
      <c r="HS187" s="115"/>
      <c r="HT187" s="115"/>
      <c r="HU187" s="115"/>
      <c r="HV187" s="115"/>
      <c r="HW187" s="115"/>
      <c r="HX187" s="115"/>
      <c r="HY187" s="115"/>
      <c r="HZ187" s="115"/>
      <c r="IA187" s="115"/>
      <c r="IB187" s="115"/>
      <c r="IC187" s="22">
        <f t="shared" si="486"/>
        <v>0.66120000000000001</v>
      </c>
      <c r="ID187" s="22"/>
      <c r="IE187" s="24">
        <f t="shared" si="404"/>
        <v>7.5558606794789422E-7</v>
      </c>
      <c r="IF187" s="24">
        <f t="shared" si="405"/>
        <v>6.39342057494372E-7</v>
      </c>
    </row>
    <row r="188" spans="1:240" x14ac:dyDescent="0.25">
      <c r="A188" s="163">
        <v>186</v>
      </c>
      <c r="B188" s="43"/>
      <c r="C188" s="43" t="s">
        <v>283</v>
      </c>
      <c r="D188" s="43" t="s">
        <v>184</v>
      </c>
      <c r="E188" s="82">
        <v>112</v>
      </c>
      <c r="F188" s="52" t="s">
        <v>9</v>
      </c>
      <c r="G188" s="17">
        <v>25902</v>
      </c>
      <c r="H188" s="12">
        <v>26156</v>
      </c>
      <c r="I188" s="12">
        <v>26600</v>
      </c>
      <c r="J188" s="12">
        <v>26363</v>
      </c>
      <c r="K188" s="12">
        <v>26247</v>
      </c>
      <c r="L188" s="12">
        <v>26183</v>
      </c>
      <c r="M188" s="12">
        <v>25982</v>
      </c>
      <c r="N188" s="12">
        <v>25697</v>
      </c>
      <c r="O188" s="12">
        <v>25139</v>
      </c>
      <c r="P188" s="11">
        <v>25126</v>
      </c>
      <c r="Q188" s="11">
        <v>25495</v>
      </c>
      <c r="R188" s="12">
        <v>25040</v>
      </c>
      <c r="S188" s="11">
        <v>24971</v>
      </c>
      <c r="T188" s="11">
        <v>24825</v>
      </c>
      <c r="U188" s="11">
        <v>24543</v>
      </c>
      <c r="V188" s="98">
        <v>24137</v>
      </c>
      <c r="W188" s="98">
        <v>23974</v>
      </c>
      <c r="X188" s="98">
        <v>23658</v>
      </c>
      <c r="Y188" s="98">
        <v>22949</v>
      </c>
      <c r="Z188" s="98">
        <v>21403</v>
      </c>
      <c r="AA188" s="152"/>
      <c r="AB188" s="70">
        <f t="shared" si="407"/>
        <v>254</v>
      </c>
      <c r="AC188" s="12">
        <f t="shared" si="408"/>
        <v>444</v>
      </c>
      <c r="AD188" s="12">
        <f t="shared" si="409"/>
        <v>-237</v>
      </c>
      <c r="AE188" s="12">
        <f t="shared" si="410"/>
        <v>-116</v>
      </c>
      <c r="AF188" s="12">
        <f t="shared" si="411"/>
        <v>-64</v>
      </c>
      <c r="AG188" s="12">
        <f t="shared" si="412"/>
        <v>-201</v>
      </c>
      <c r="AH188" s="12">
        <f t="shared" si="413"/>
        <v>-285</v>
      </c>
      <c r="AI188" s="12">
        <f t="shared" si="414"/>
        <v>-558</v>
      </c>
      <c r="AJ188" s="12">
        <f t="shared" si="415"/>
        <v>-13</v>
      </c>
      <c r="AK188" s="12">
        <f t="shared" si="416"/>
        <v>369</v>
      </c>
      <c r="AL188" s="12">
        <f t="shared" si="417"/>
        <v>-455</v>
      </c>
      <c r="AM188" s="12">
        <f t="shared" si="418"/>
        <v>-69</v>
      </c>
      <c r="AN188" s="12">
        <f t="shared" si="419"/>
        <v>-146</v>
      </c>
      <c r="AO188" s="12">
        <f t="shared" si="420"/>
        <v>-282</v>
      </c>
      <c r="AP188" s="12">
        <f t="shared" si="421"/>
        <v>-406</v>
      </c>
      <c r="AQ188" s="12">
        <f t="shared" si="422"/>
        <v>-163</v>
      </c>
      <c r="AR188" s="12">
        <f t="shared" si="423"/>
        <v>-316</v>
      </c>
      <c r="AS188" s="12">
        <f t="shared" si="424"/>
        <v>-709</v>
      </c>
      <c r="AT188" s="12">
        <f t="shared" si="425"/>
        <v>-1546</v>
      </c>
      <c r="AU188" s="79">
        <f t="shared" si="426"/>
        <v>-4499</v>
      </c>
      <c r="AV188" s="63"/>
      <c r="AW188" s="17">
        <v>87</v>
      </c>
      <c r="AX188" s="12">
        <v>152</v>
      </c>
      <c r="AY188" s="12">
        <v>274</v>
      </c>
      <c r="AZ188" s="12">
        <v>201</v>
      </c>
      <c r="BA188" s="12">
        <v>126</v>
      </c>
      <c r="BB188" s="12">
        <v>128</v>
      </c>
      <c r="BC188" s="12">
        <v>106</v>
      </c>
      <c r="BD188" s="12">
        <v>141</v>
      </c>
      <c r="BE188" s="12">
        <v>114</v>
      </c>
      <c r="BF188" s="11">
        <v>104</v>
      </c>
      <c r="BG188" s="11">
        <v>143</v>
      </c>
      <c r="BH188" s="11">
        <v>111</v>
      </c>
      <c r="BI188" s="11">
        <v>114</v>
      </c>
      <c r="BJ188" s="11">
        <v>99</v>
      </c>
      <c r="BK188" s="11">
        <v>141</v>
      </c>
      <c r="BL188" s="11">
        <v>110</v>
      </c>
      <c r="BM188" s="11">
        <v>127</v>
      </c>
      <c r="BN188" s="11">
        <v>506</v>
      </c>
      <c r="BO188" s="12">
        <v>1381</v>
      </c>
      <c r="BP188" s="19">
        <f t="shared" si="427"/>
        <v>4165</v>
      </c>
      <c r="BQ188" s="19"/>
      <c r="BR188" s="5">
        <f t="shared" si="428"/>
        <v>341</v>
      </c>
      <c r="BS188" s="5">
        <f t="shared" si="429"/>
        <v>596</v>
      </c>
      <c r="BT188" s="5">
        <f t="shared" si="430"/>
        <v>37</v>
      </c>
      <c r="BU188" s="5">
        <f t="shared" si="431"/>
        <v>85</v>
      </c>
      <c r="BV188" s="5">
        <f t="shared" si="432"/>
        <v>62</v>
      </c>
      <c r="BW188" s="5">
        <f t="shared" si="433"/>
        <v>-73</v>
      </c>
      <c r="BX188" s="5">
        <f t="shared" si="434"/>
        <v>-179</v>
      </c>
      <c r="BY188" s="5">
        <f t="shared" si="435"/>
        <v>-417</v>
      </c>
      <c r="BZ188" s="5">
        <f t="shared" si="436"/>
        <v>101</v>
      </c>
      <c r="CA188" s="5">
        <f t="shared" si="437"/>
        <v>473</v>
      </c>
      <c r="CB188" s="5">
        <f t="shared" si="438"/>
        <v>-312</v>
      </c>
      <c r="CC188" s="5">
        <f t="shared" si="439"/>
        <v>42</v>
      </c>
      <c r="CD188" s="5">
        <f t="shared" si="440"/>
        <v>-32</v>
      </c>
      <c r="CE188" s="5">
        <f t="shared" si="441"/>
        <v>-183</v>
      </c>
      <c r="CF188" s="5">
        <f t="shared" si="442"/>
        <v>-265</v>
      </c>
      <c r="CG188" s="5">
        <f t="shared" si="443"/>
        <v>-53</v>
      </c>
      <c r="CH188" s="5">
        <f t="shared" si="444"/>
        <v>-189</v>
      </c>
      <c r="CI188" s="5">
        <f t="shared" si="445"/>
        <v>-203</v>
      </c>
      <c r="CJ188" s="5">
        <f t="shared" si="446"/>
        <v>-165</v>
      </c>
      <c r="CK188" s="19">
        <f t="shared" si="447"/>
        <v>-334</v>
      </c>
      <c r="CL188" s="19"/>
      <c r="CM188" s="5"/>
      <c r="CN188" s="5">
        <f t="shared" si="448"/>
        <v>255</v>
      </c>
      <c r="CO188" s="5">
        <f t="shared" si="449"/>
        <v>-559</v>
      </c>
      <c r="CP188" s="5">
        <f t="shared" si="450"/>
        <v>48</v>
      </c>
      <c r="CQ188" s="5">
        <f t="shared" si="451"/>
        <v>-23</v>
      </c>
      <c r="CR188" s="5">
        <f t="shared" si="452"/>
        <v>-135</v>
      </c>
      <c r="CS188" s="5">
        <f t="shared" si="453"/>
        <v>-106</v>
      </c>
      <c r="CT188" s="5">
        <f t="shared" si="454"/>
        <v>-238</v>
      </c>
      <c r="CU188" s="5">
        <f t="shared" si="455"/>
        <v>518</v>
      </c>
      <c r="CV188" s="5">
        <f t="shared" si="456"/>
        <v>372</v>
      </c>
      <c r="CW188" s="5">
        <f t="shared" si="457"/>
        <v>-785</v>
      </c>
      <c r="CX188" s="5">
        <f t="shared" si="458"/>
        <v>354</v>
      </c>
      <c r="CY188" s="5">
        <f t="shared" si="459"/>
        <v>-74</v>
      </c>
      <c r="CZ188" s="5">
        <f t="shared" si="460"/>
        <v>-151</v>
      </c>
      <c r="DA188" s="5">
        <f t="shared" si="461"/>
        <v>-82</v>
      </c>
      <c r="DB188" s="5">
        <f t="shared" si="462"/>
        <v>212</v>
      </c>
      <c r="DC188" s="5">
        <f t="shared" si="463"/>
        <v>-136</v>
      </c>
      <c r="DD188" s="5">
        <f t="shared" si="464"/>
        <v>-14</v>
      </c>
      <c r="DE188" s="5">
        <f t="shared" si="465"/>
        <v>38</v>
      </c>
      <c r="DF188" s="19"/>
      <c r="DG188" s="19"/>
      <c r="DH188" s="19"/>
      <c r="DI188" s="77"/>
      <c r="DJ188" s="121">
        <v>0.74780058651026393</v>
      </c>
      <c r="DK188" s="121">
        <v>-0.93791946308724827</v>
      </c>
      <c r="DL188" s="121">
        <v>1.2972972972972974</v>
      </c>
      <c r="DM188" s="121">
        <v>-0.27058823529411763</v>
      </c>
      <c r="DN188" s="121">
        <v>-2.1774193548387095</v>
      </c>
      <c r="DO188" s="121">
        <v>1.452054794520548</v>
      </c>
      <c r="DP188" s="121">
        <v>1.3296089385474861</v>
      </c>
      <c r="DQ188" s="121">
        <v>-1.2422062350119905</v>
      </c>
      <c r="DR188" s="121">
        <v>3.6831683168316833</v>
      </c>
      <c r="DS188" s="121">
        <v>-1.6596194503171247</v>
      </c>
      <c r="DT188" s="121">
        <v>-1.1346153846153846</v>
      </c>
      <c r="DU188" s="121">
        <v>-1.7619047619047619</v>
      </c>
      <c r="DV188" s="121">
        <v>4.71875</v>
      </c>
      <c r="DW188" s="121">
        <v>0.44808743169398907</v>
      </c>
      <c r="DX188" s="121">
        <v>-0.8</v>
      </c>
      <c r="DY188" s="121">
        <v>2.5660377358490565</v>
      </c>
      <c r="DZ188" s="121">
        <v>7.407407407407407E-2</v>
      </c>
      <c r="EA188" s="121"/>
      <c r="EB188" s="24"/>
      <c r="EC188" s="63"/>
      <c r="ED188" s="77"/>
      <c r="EE188" s="77"/>
      <c r="EF188" s="77"/>
      <c r="EG188" s="77"/>
      <c r="EH188" s="77"/>
      <c r="EI188" s="77"/>
      <c r="EJ188" s="77"/>
      <c r="EK188" s="77"/>
      <c r="EL188" s="77"/>
      <c r="EM188" s="77"/>
      <c r="EN188" s="77"/>
      <c r="EO188" s="77"/>
      <c r="EP188" s="77"/>
      <c r="EQ188" s="77"/>
      <c r="ER188" s="77"/>
      <c r="ES188" s="77"/>
      <c r="ET188" s="77"/>
      <c r="EU188" s="77"/>
      <c r="EV188" s="77"/>
      <c r="EW188" s="24"/>
      <c r="EX188" s="19"/>
      <c r="EY188" s="77"/>
      <c r="EZ188" s="77"/>
      <c r="FA188" s="77"/>
      <c r="FB188" s="77"/>
      <c r="FC188" s="77"/>
      <c r="FD188" s="77"/>
      <c r="FE188" s="77"/>
      <c r="FF188" s="77"/>
      <c r="FG188" s="77"/>
      <c r="FH188" s="77"/>
      <c r="FI188" s="77"/>
      <c r="FJ188" s="77"/>
      <c r="FK188" s="77"/>
      <c r="FL188" s="77"/>
      <c r="FM188" s="77"/>
      <c r="FN188" s="77"/>
      <c r="FO188" s="77"/>
      <c r="FP188" s="77"/>
      <c r="FQ188" s="77"/>
      <c r="FR188" s="24"/>
      <c r="FS188" s="24"/>
      <c r="FT188" s="24"/>
      <c r="FU188" s="77"/>
      <c r="FV188" s="77"/>
      <c r="FW188" s="77"/>
      <c r="FX188" s="77"/>
      <c r="FY188" s="77"/>
      <c r="FZ188" s="77"/>
      <c r="GA188" s="77"/>
      <c r="GB188" s="77"/>
      <c r="GC188" s="77"/>
      <c r="GD188" s="77"/>
      <c r="GE188" s="77"/>
      <c r="GF188" s="77"/>
      <c r="GG188" s="77"/>
      <c r="GH188" s="77"/>
      <c r="GI188" s="77"/>
      <c r="GJ188" s="77"/>
      <c r="GK188" s="77"/>
      <c r="GL188" s="77"/>
      <c r="GM188" s="77"/>
      <c r="GN188" s="24"/>
      <c r="GO188" s="24">
        <v>4.0020000000000003E-3</v>
      </c>
      <c r="GP188" s="10">
        <f t="shared" si="466"/>
        <v>1.3646820000000002</v>
      </c>
      <c r="GQ188" s="10">
        <f t="shared" si="467"/>
        <v>2.3851920000000004</v>
      </c>
      <c r="GR188" s="10">
        <f t="shared" si="468"/>
        <v>0.14807400000000001</v>
      </c>
      <c r="GS188" s="10">
        <f t="shared" si="469"/>
        <v>0.34017000000000003</v>
      </c>
      <c r="GT188" s="10">
        <f t="shared" si="470"/>
        <v>0.24812400000000001</v>
      </c>
      <c r="GU188" s="10">
        <f t="shared" si="471"/>
        <v>-0.29214600000000002</v>
      </c>
      <c r="GV188" s="10">
        <f t="shared" si="472"/>
        <v>-0.71635800000000005</v>
      </c>
      <c r="GW188" s="10">
        <f t="shared" si="473"/>
        <v>-1.6688340000000002</v>
      </c>
      <c r="GX188" s="10">
        <f t="shared" si="474"/>
        <v>0.40420200000000006</v>
      </c>
      <c r="GY188" s="10">
        <f t="shared" si="475"/>
        <v>1.8929460000000002</v>
      </c>
      <c r="GZ188" s="10">
        <f t="shared" si="476"/>
        <v>-1.2486240000000002</v>
      </c>
      <c r="HA188" s="10">
        <f t="shared" si="477"/>
        <v>0.16808400000000001</v>
      </c>
      <c r="HB188" s="10">
        <f t="shared" si="478"/>
        <v>-0.12806400000000001</v>
      </c>
      <c r="HC188" s="10">
        <f t="shared" si="479"/>
        <v>-0.73236600000000007</v>
      </c>
      <c r="HD188" s="10">
        <f t="shared" si="480"/>
        <v>-1.0605300000000002</v>
      </c>
      <c r="HE188" s="10">
        <f t="shared" si="481"/>
        <v>-0.21210600000000002</v>
      </c>
      <c r="HF188" s="10">
        <f t="shared" si="482"/>
        <v>-0.75637800000000011</v>
      </c>
      <c r="HG188" s="10">
        <f t="shared" si="483"/>
        <v>-0.81240600000000007</v>
      </c>
      <c r="HH188" s="10">
        <f t="shared" si="484"/>
        <v>-0.66033000000000008</v>
      </c>
      <c r="HI188" s="19">
        <f t="shared" si="485"/>
        <v>-1.3366680000000002</v>
      </c>
      <c r="HJ188" s="115"/>
      <c r="HK188" s="115"/>
      <c r="HL188" s="115"/>
      <c r="HM188" s="115"/>
      <c r="HN188" s="115"/>
      <c r="HO188" s="115"/>
      <c r="HP188" s="115"/>
      <c r="HQ188" s="115"/>
      <c r="HR188" s="115"/>
      <c r="HS188" s="115"/>
      <c r="HT188" s="115"/>
      <c r="HU188" s="115"/>
      <c r="HV188" s="115"/>
      <c r="HW188" s="115"/>
      <c r="HX188" s="115"/>
      <c r="HY188" s="115"/>
      <c r="HZ188" s="115"/>
      <c r="IA188" s="115"/>
      <c r="IB188" s="115"/>
      <c r="IC188" s="22">
        <f t="shared" si="486"/>
        <v>4.0020000000000003E-3</v>
      </c>
      <c r="ID188" s="22"/>
      <c r="IE188" s="24">
        <f t="shared" si="404"/>
        <v>-5.8045528904094305E-8</v>
      </c>
      <c r="IF188" s="24">
        <f t="shared" si="405"/>
        <v>-1.1749822214525756E-7</v>
      </c>
    </row>
    <row r="189" spans="1:240" x14ac:dyDescent="0.25">
      <c r="A189" s="163">
        <v>187</v>
      </c>
      <c r="B189" s="49"/>
      <c r="C189" s="49" t="s">
        <v>185</v>
      </c>
      <c r="D189" s="49" t="s">
        <v>185</v>
      </c>
      <c r="E189" s="82">
        <v>220</v>
      </c>
      <c r="F189" s="52" t="s">
        <v>135</v>
      </c>
      <c r="G189" s="17">
        <v>1131</v>
      </c>
      <c r="H189" s="12">
        <v>1100</v>
      </c>
      <c r="I189" s="12">
        <v>1028</v>
      </c>
      <c r="J189" s="12">
        <v>1030</v>
      </c>
      <c r="K189" s="12">
        <v>1000</v>
      </c>
      <c r="L189" s="12">
        <v>1072</v>
      </c>
      <c r="M189" s="12">
        <v>1079</v>
      </c>
      <c r="N189" s="12">
        <v>1097</v>
      </c>
      <c r="O189" s="12">
        <v>1092</v>
      </c>
      <c r="P189" s="11">
        <v>1116</v>
      </c>
      <c r="Q189" s="12">
        <v>1066</v>
      </c>
      <c r="R189" s="12">
        <v>1167</v>
      </c>
      <c r="S189" s="12">
        <v>1219</v>
      </c>
      <c r="T189" s="11">
        <v>1331</v>
      </c>
      <c r="U189" s="11">
        <v>1300</v>
      </c>
      <c r="V189" s="98">
        <v>1415</v>
      </c>
      <c r="W189" s="98">
        <v>1449</v>
      </c>
      <c r="X189" s="98">
        <v>1543</v>
      </c>
      <c r="Y189" s="98">
        <v>1582</v>
      </c>
      <c r="Z189" s="98">
        <f>1587+2+12</f>
        <v>1601</v>
      </c>
      <c r="AA189" s="71"/>
      <c r="AB189" s="72">
        <f t="shared" si="407"/>
        <v>-31</v>
      </c>
      <c r="AC189" s="11">
        <f t="shared" si="408"/>
        <v>-72</v>
      </c>
      <c r="AD189" s="11">
        <f t="shared" si="409"/>
        <v>2</v>
      </c>
      <c r="AE189" s="11">
        <f t="shared" si="410"/>
        <v>-30</v>
      </c>
      <c r="AF189" s="11">
        <f t="shared" si="411"/>
        <v>72</v>
      </c>
      <c r="AG189" s="11">
        <f t="shared" si="412"/>
        <v>7</v>
      </c>
      <c r="AH189" s="11">
        <f t="shared" si="413"/>
        <v>18</v>
      </c>
      <c r="AI189" s="11">
        <f t="shared" si="414"/>
        <v>-5</v>
      </c>
      <c r="AJ189" s="11">
        <f t="shared" si="415"/>
        <v>24</v>
      </c>
      <c r="AK189" s="11">
        <f t="shared" si="416"/>
        <v>-50</v>
      </c>
      <c r="AL189" s="11">
        <f t="shared" si="417"/>
        <v>101</v>
      </c>
      <c r="AM189" s="11">
        <f t="shared" si="418"/>
        <v>52</v>
      </c>
      <c r="AN189" s="11">
        <f t="shared" si="419"/>
        <v>112</v>
      </c>
      <c r="AO189" s="11">
        <f t="shared" si="420"/>
        <v>-31</v>
      </c>
      <c r="AP189" s="11">
        <f t="shared" si="421"/>
        <v>115</v>
      </c>
      <c r="AQ189" s="11">
        <f t="shared" si="422"/>
        <v>34</v>
      </c>
      <c r="AR189" s="11">
        <f t="shared" si="423"/>
        <v>94</v>
      </c>
      <c r="AS189" s="11">
        <f t="shared" si="424"/>
        <v>39</v>
      </c>
      <c r="AT189" s="11">
        <f t="shared" si="425"/>
        <v>19</v>
      </c>
      <c r="AU189" s="78">
        <f t="shared" si="426"/>
        <v>470</v>
      </c>
      <c r="AV189" s="65"/>
      <c r="AW189" s="17">
        <v>141</v>
      </c>
      <c r="AX189" s="12">
        <v>194</v>
      </c>
      <c r="AY189" s="12">
        <v>136</v>
      </c>
      <c r="AZ189" s="12">
        <v>190</v>
      </c>
      <c r="BA189" s="12">
        <v>106</v>
      </c>
      <c r="BB189" s="12">
        <v>99</v>
      </c>
      <c r="BC189" s="12">
        <v>99</v>
      </c>
      <c r="BD189" s="12">
        <v>90</v>
      </c>
      <c r="BE189" s="12">
        <v>107</v>
      </c>
      <c r="BF189" s="12">
        <v>96</v>
      </c>
      <c r="BG189" s="12">
        <v>79</v>
      </c>
      <c r="BH189" s="12">
        <v>88</v>
      </c>
      <c r="BI189" s="12">
        <v>64</v>
      </c>
      <c r="BJ189" s="12">
        <v>84</v>
      </c>
      <c r="BK189" s="12">
        <v>48</v>
      </c>
      <c r="BL189" s="12">
        <v>32</v>
      </c>
      <c r="BM189" s="12">
        <v>38</v>
      </c>
      <c r="BN189" s="12">
        <v>57</v>
      </c>
      <c r="BO189" s="23">
        <v>47.5</v>
      </c>
      <c r="BP189" s="27">
        <f t="shared" si="427"/>
        <v>1795.5</v>
      </c>
      <c r="BQ189" s="27"/>
      <c r="BR189" s="5">
        <f t="shared" si="428"/>
        <v>110</v>
      </c>
      <c r="BS189" s="5">
        <f t="shared" si="429"/>
        <v>122</v>
      </c>
      <c r="BT189" s="5">
        <f t="shared" si="430"/>
        <v>138</v>
      </c>
      <c r="BU189" s="5">
        <f t="shared" si="431"/>
        <v>160</v>
      </c>
      <c r="BV189" s="5">
        <f t="shared" si="432"/>
        <v>178</v>
      </c>
      <c r="BW189" s="5">
        <f t="shared" si="433"/>
        <v>106</v>
      </c>
      <c r="BX189" s="5">
        <f t="shared" si="434"/>
        <v>117</v>
      </c>
      <c r="BY189" s="5">
        <f t="shared" si="435"/>
        <v>85</v>
      </c>
      <c r="BZ189" s="5">
        <f t="shared" si="436"/>
        <v>131</v>
      </c>
      <c r="CA189" s="5">
        <f t="shared" si="437"/>
        <v>46</v>
      </c>
      <c r="CB189" s="5">
        <f t="shared" si="438"/>
        <v>180</v>
      </c>
      <c r="CC189" s="5">
        <f t="shared" si="439"/>
        <v>140</v>
      </c>
      <c r="CD189" s="5">
        <f t="shared" si="440"/>
        <v>176</v>
      </c>
      <c r="CE189" s="5">
        <f t="shared" si="441"/>
        <v>53</v>
      </c>
      <c r="CF189" s="5">
        <f t="shared" si="442"/>
        <v>163</v>
      </c>
      <c r="CG189" s="5">
        <f t="shared" si="443"/>
        <v>66</v>
      </c>
      <c r="CH189" s="5">
        <f t="shared" si="444"/>
        <v>132</v>
      </c>
      <c r="CI189" s="5">
        <f t="shared" si="445"/>
        <v>96</v>
      </c>
      <c r="CJ189" s="5">
        <f t="shared" si="446"/>
        <v>66.5</v>
      </c>
      <c r="CK189" s="19">
        <f t="shared" si="447"/>
        <v>2265.5</v>
      </c>
      <c r="CL189" s="19"/>
      <c r="CM189" s="5"/>
      <c r="CN189" s="5">
        <f t="shared" si="448"/>
        <v>12</v>
      </c>
      <c r="CO189" s="5">
        <f t="shared" si="449"/>
        <v>16</v>
      </c>
      <c r="CP189" s="5">
        <f t="shared" si="450"/>
        <v>22</v>
      </c>
      <c r="CQ189" s="5">
        <f t="shared" si="451"/>
        <v>18</v>
      </c>
      <c r="CR189" s="5">
        <f t="shared" si="452"/>
        <v>-72</v>
      </c>
      <c r="CS189" s="5">
        <f t="shared" si="453"/>
        <v>11</v>
      </c>
      <c r="CT189" s="5">
        <f t="shared" si="454"/>
        <v>-32</v>
      </c>
      <c r="CU189" s="5">
        <f t="shared" si="455"/>
        <v>46</v>
      </c>
      <c r="CV189" s="5">
        <f t="shared" si="456"/>
        <v>-85</v>
      </c>
      <c r="CW189" s="5">
        <f t="shared" si="457"/>
        <v>134</v>
      </c>
      <c r="CX189" s="5">
        <f t="shared" si="458"/>
        <v>-40</v>
      </c>
      <c r="CY189" s="5">
        <f t="shared" si="459"/>
        <v>36</v>
      </c>
      <c r="CZ189" s="5">
        <f t="shared" si="460"/>
        <v>-123</v>
      </c>
      <c r="DA189" s="5">
        <f t="shared" si="461"/>
        <v>110</v>
      </c>
      <c r="DB189" s="5">
        <f t="shared" si="462"/>
        <v>-97</v>
      </c>
      <c r="DC189" s="5">
        <f t="shared" si="463"/>
        <v>66</v>
      </c>
      <c r="DD189" s="5">
        <f t="shared" si="464"/>
        <v>-36</v>
      </c>
      <c r="DE189" s="5">
        <f t="shared" si="465"/>
        <v>-29.5</v>
      </c>
      <c r="DF189" s="19"/>
      <c r="DG189" s="19"/>
      <c r="DH189" s="19"/>
      <c r="DI189" s="77"/>
      <c r="DJ189" s="121">
        <v>0.10909090909090909</v>
      </c>
      <c r="DK189" s="121">
        <v>0.13114754098360656</v>
      </c>
      <c r="DL189" s="121">
        <v>0.15942028985507245</v>
      </c>
      <c r="DM189" s="121">
        <v>0.1125</v>
      </c>
      <c r="DN189" s="121">
        <v>-0.4044943820224719</v>
      </c>
      <c r="DO189" s="121">
        <v>0.10377358490566038</v>
      </c>
      <c r="DP189" s="121">
        <v>-0.27350427350427353</v>
      </c>
      <c r="DQ189" s="121">
        <v>0.54117647058823526</v>
      </c>
      <c r="DR189" s="121">
        <v>-0.64885496183206104</v>
      </c>
      <c r="DS189" s="121">
        <v>2.9130434782608696</v>
      </c>
      <c r="DT189" s="121">
        <v>-0.22222222222222221</v>
      </c>
      <c r="DU189" s="121">
        <v>0.25714285714285712</v>
      </c>
      <c r="DV189" s="121">
        <v>-0.69886363636363635</v>
      </c>
      <c r="DW189" s="121">
        <v>2.0754716981132075</v>
      </c>
      <c r="DX189" s="121">
        <v>-0.59509202453987731</v>
      </c>
      <c r="DY189" s="121">
        <v>1</v>
      </c>
      <c r="DZ189" s="121">
        <v>-0.27272727272727271</v>
      </c>
      <c r="EA189" s="121"/>
      <c r="EB189" s="24"/>
      <c r="EC189" s="65"/>
      <c r="ED189" s="77"/>
      <c r="EE189" s="77"/>
      <c r="EF189" s="77"/>
      <c r="EG189" s="77"/>
      <c r="EH189" s="77"/>
      <c r="EI189" s="77"/>
      <c r="EJ189" s="77"/>
      <c r="EK189" s="77"/>
      <c r="EL189" s="77"/>
      <c r="EM189" s="77"/>
      <c r="EN189" s="77"/>
      <c r="EO189" s="77"/>
      <c r="EP189" s="77"/>
      <c r="EQ189" s="77"/>
      <c r="ER189" s="77"/>
      <c r="ES189" s="77"/>
      <c r="ET189" s="77"/>
      <c r="EU189" s="77"/>
      <c r="EV189" s="77"/>
      <c r="EW189" s="24"/>
      <c r="EX189" s="27"/>
      <c r="EY189" s="77"/>
      <c r="EZ189" s="77"/>
      <c r="FA189" s="77"/>
      <c r="FB189" s="77"/>
      <c r="FC189" s="77"/>
      <c r="FD189" s="77"/>
      <c r="FE189" s="77"/>
      <c r="FF189" s="77"/>
      <c r="FG189" s="77"/>
      <c r="FH189" s="77"/>
      <c r="FI189" s="77"/>
      <c r="FJ189" s="77"/>
      <c r="FK189" s="77"/>
      <c r="FL189" s="77"/>
      <c r="FM189" s="77"/>
      <c r="FN189" s="77"/>
      <c r="FO189" s="77"/>
      <c r="FP189" s="77"/>
      <c r="FQ189" s="77"/>
      <c r="FR189" s="24"/>
      <c r="FS189" s="24"/>
      <c r="FT189" s="24"/>
      <c r="FU189" s="77"/>
      <c r="FV189" s="77"/>
      <c r="FW189" s="77"/>
      <c r="FX189" s="77"/>
      <c r="FY189" s="77"/>
      <c r="FZ189" s="77"/>
      <c r="GA189" s="77"/>
      <c r="GB189" s="77"/>
      <c r="GC189" s="77"/>
      <c r="GD189" s="77"/>
      <c r="GE189" s="77"/>
      <c r="GF189" s="77"/>
      <c r="GG189" s="77"/>
      <c r="GH189" s="77"/>
      <c r="GI189" s="77"/>
      <c r="GJ189" s="77"/>
      <c r="GK189" s="77"/>
      <c r="GL189" s="77"/>
      <c r="GM189" s="77"/>
      <c r="GN189" s="24"/>
      <c r="GO189" s="24">
        <v>1.74E-3</v>
      </c>
      <c r="GP189" s="10">
        <f t="shared" si="466"/>
        <v>0.19140000000000001</v>
      </c>
      <c r="GQ189" s="10">
        <f t="shared" si="467"/>
        <v>0.21228</v>
      </c>
      <c r="GR189" s="10">
        <f t="shared" si="468"/>
        <v>0.24012</v>
      </c>
      <c r="GS189" s="10">
        <f t="shared" si="469"/>
        <v>0.27839999999999998</v>
      </c>
      <c r="GT189" s="10">
        <f t="shared" si="470"/>
        <v>0.30972</v>
      </c>
      <c r="GU189" s="10">
        <f t="shared" si="471"/>
        <v>0.18443999999999999</v>
      </c>
      <c r="GV189" s="10">
        <f t="shared" si="472"/>
        <v>0.20358000000000001</v>
      </c>
      <c r="GW189" s="10">
        <f t="shared" si="473"/>
        <v>0.1479</v>
      </c>
      <c r="GX189" s="10">
        <f t="shared" si="474"/>
        <v>0.22794</v>
      </c>
      <c r="GY189" s="10">
        <f t="shared" si="475"/>
        <v>8.004E-2</v>
      </c>
      <c r="GZ189" s="10">
        <f t="shared" si="476"/>
        <v>0.31319999999999998</v>
      </c>
      <c r="HA189" s="10">
        <f t="shared" si="477"/>
        <v>0.24360000000000001</v>
      </c>
      <c r="HB189" s="10">
        <f t="shared" si="478"/>
        <v>0.30624000000000001</v>
      </c>
      <c r="HC189" s="10">
        <f t="shared" si="479"/>
        <v>9.2219999999999996E-2</v>
      </c>
      <c r="HD189" s="10">
        <f t="shared" si="480"/>
        <v>0.28361999999999998</v>
      </c>
      <c r="HE189" s="10">
        <f t="shared" si="481"/>
        <v>0.11484</v>
      </c>
      <c r="HF189" s="10">
        <f t="shared" si="482"/>
        <v>0.22968</v>
      </c>
      <c r="HG189" s="10">
        <f t="shared" si="483"/>
        <v>0.16703999999999999</v>
      </c>
      <c r="HH189" s="10">
        <f t="shared" si="484"/>
        <v>0.11571000000000001</v>
      </c>
      <c r="HI189" s="19">
        <f t="shared" si="485"/>
        <v>3.94197</v>
      </c>
      <c r="HJ189" s="115"/>
      <c r="HK189" s="115"/>
      <c r="HL189" s="115"/>
      <c r="HM189" s="115"/>
      <c r="HN189" s="115"/>
      <c r="HO189" s="115"/>
      <c r="HP189" s="115"/>
      <c r="HQ189" s="115"/>
      <c r="HR189" s="115"/>
      <c r="HS189" s="115"/>
      <c r="HT189" s="115"/>
      <c r="HU189" s="115"/>
      <c r="HV189" s="115"/>
      <c r="HW189" s="115"/>
      <c r="HX189" s="115"/>
      <c r="HY189" s="115"/>
      <c r="HZ189" s="115"/>
      <c r="IA189" s="115"/>
      <c r="IB189" s="115"/>
      <c r="IC189" s="22">
        <f t="shared" si="486"/>
        <v>1.74E-3</v>
      </c>
      <c r="ID189" s="22"/>
      <c r="IE189" s="24">
        <f t="shared" si="404"/>
        <v>1.017135091468319E-8</v>
      </c>
      <c r="IF189" s="24">
        <f t="shared" si="405"/>
        <v>3.4651421800322958E-7</v>
      </c>
    </row>
    <row r="190" spans="1:240" x14ac:dyDescent="0.25">
      <c r="A190" s="163">
        <v>188</v>
      </c>
      <c r="B190" s="43"/>
      <c r="C190" s="43" t="s">
        <v>281</v>
      </c>
      <c r="D190" s="43" t="s">
        <v>187</v>
      </c>
      <c r="E190" s="82">
        <v>402</v>
      </c>
      <c r="F190" s="53" t="s">
        <v>218</v>
      </c>
      <c r="G190" s="17">
        <v>12394</v>
      </c>
      <c r="H190" s="12">
        <v>12235</v>
      </c>
      <c r="I190" s="12">
        <v>11852</v>
      </c>
      <c r="J190" s="12">
        <v>11814</v>
      </c>
      <c r="K190" s="12">
        <v>11709</v>
      </c>
      <c r="L190" s="12">
        <v>11582</v>
      </c>
      <c r="M190" s="12">
        <v>11476</v>
      </c>
      <c r="N190" s="12">
        <v>11180</v>
      </c>
      <c r="O190" s="12">
        <v>11149</v>
      </c>
      <c r="P190" s="11">
        <v>11235</v>
      </c>
      <c r="Q190" s="11">
        <v>11377</v>
      </c>
      <c r="R190" s="12">
        <v>11333</v>
      </c>
      <c r="S190" s="11">
        <v>11535</v>
      </c>
      <c r="T190" s="11">
        <v>11519</v>
      </c>
      <c r="U190" s="11">
        <v>11526</v>
      </c>
      <c r="V190" s="98">
        <v>11517</v>
      </c>
      <c r="W190" s="98">
        <v>11489</v>
      </c>
      <c r="X190" s="98">
        <v>11425</v>
      </c>
      <c r="Y190" s="98">
        <v>11252</v>
      </c>
      <c r="Z190" s="98">
        <v>10894</v>
      </c>
      <c r="AA190" s="152"/>
      <c r="AB190" s="72">
        <f t="shared" si="407"/>
        <v>-159</v>
      </c>
      <c r="AC190" s="11">
        <f t="shared" si="408"/>
        <v>-383</v>
      </c>
      <c r="AD190" s="11">
        <f t="shared" si="409"/>
        <v>-38</v>
      </c>
      <c r="AE190" s="11">
        <f t="shared" si="410"/>
        <v>-105</v>
      </c>
      <c r="AF190" s="11">
        <f t="shared" si="411"/>
        <v>-127</v>
      </c>
      <c r="AG190" s="11">
        <f t="shared" si="412"/>
        <v>-106</v>
      </c>
      <c r="AH190" s="11">
        <f t="shared" si="413"/>
        <v>-296</v>
      </c>
      <c r="AI190" s="11">
        <f t="shared" si="414"/>
        <v>-31</v>
      </c>
      <c r="AJ190" s="11">
        <f t="shared" si="415"/>
        <v>86</v>
      </c>
      <c r="AK190" s="11">
        <f t="shared" si="416"/>
        <v>142</v>
      </c>
      <c r="AL190" s="11">
        <f t="shared" si="417"/>
        <v>-44</v>
      </c>
      <c r="AM190" s="11">
        <f t="shared" si="418"/>
        <v>202</v>
      </c>
      <c r="AN190" s="11">
        <f t="shared" si="419"/>
        <v>-16</v>
      </c>
      <c r="AO190" s="11">
        <f t="shared" si="420"/>
        <v>7</v>
      </c>
      <c r="AP190" s="11">
        <f t="shared" si="421"/>
        <v>-9</v>
      </c>
      <c r="AQ190" s="11">
        <f t="shared" si="422"/>
        <v>-28</v>
      </c>
      <c r="AR190" s="11">
        <f t="shared" si="423"/>
        <v>-64</v>
      </c>
      <c r="AS190" s="11">
        <f t="shared" si="424"/>
        <v>-173</v>
      </c>
      <c r="AT190" s="11">
        <f t="shared" si="425"/>
        <v>-358</v>
      </c>
      <c r="AU190" s="78">
        <f t="shared" si="426"/>
        <v>-1500</v>
      </c>
      <c r="AV190" s="65"/>
      <c r="AW190" s="17">
        <v>53</v>
      </c>
      <c r="AX190" s="12">
        <v>72</v>
      </c>
      <c r="AY190" s="12">
        <v>108</v>
      </c>
      <c r="AZ190" s="12">
        <v>135</v>
      </c>
      <c r="BA190" s="12">
        <v>145</v>
      </c>
      <c r="BB190" s="12">
        <v>118</v>
      </c>
      <c r="BC190" s="12">
        <v>110</v>
      </c>
      <c r="BD190" s="12">
        <v>121</v>
      </c>
      <c r="BE190" s="12">
        <v>122</v>
      </c>
      <c r="BF190" s="11">
        <v>160</v>
      </c>
      <c r="BG190" s="11">
        <v>158</v>
      </c>
      <c r="BH190" s="11">
        <v>161</v>
      </c>
      <c r="BI190" s="11">
        <v>129</v>
      </c>
      <c r="BJ190" s="11">
        <v>138</v>
      </c>
      <c r="BK190" s="11">
        <v>158</v>
      </c>
      <c r="BL190" s="11">
        <v>101</v>
      </c>
      <c r="BM190" s="11">
        <v>139</v>
      </c>
      <c r="BN190" s="11">
        <v>119</v>
      </c>
      <c r="BO190" s="8">
        <v>129</v>
      </c>
      <c r="BP190" s="27">
        <f t="shared" si="427"/>
        <v>2376</v>
      </c>
      <c r="BQ190" s="27"/>
      <c r="BR190" s="5">
        <f t="shared" si="428"/>
        <v>-106</v>
      </c>
      <c r="BS190" s="5">
        <f t="shared" si="429"/>
        <v>-311</v>
      </c>
      <c r="BT190" s="5">
        <f t="shared" si="430"/>
        <v>70</v>
      </c>
      <c r="BU190" s="5">
        <f t="shared" si="431"/>
        <v>30</v>
      </c>
      <c r="BV190" s="5">
        <f t="shared" si="432"/>
        <v>18</v>
      </c>
      <c r="BW190" s="5">
        <f t="shared" si="433"/>
        <v>12</v>
      </c>
      <c r="BX190" s="5">
        <f t="shared" si="434"/>
        <v>-186</v>
      </c>
      <c r="BY190" s="5">
        <f t="shared" si="435"/>
        <v>90</v>
      </c>
      <c r="BZ190" s="5">
        <f t="shared" si="436"/>
        <v>208</v>
      </c>
      <c r="CA190" s="5">
        <f t="shared" si="437"/>
        <v>302</v>
      </c>
      <c r="CB190" s="5">
        <f t="shared" si="438"/>
        <v>114</v>
      </c>
      <c r="CC190" s="5">
        <f t="shared" si="439"/>
        <v>363</v>
      </c>
      <c r="CD190" s="5">
        <f t="shared" si="440"/>
        <v>113</v>
      </c>
      <c r="CE190" s="5">
        <f t="shared" si="441"/>
        <v>145</v>
      </c>
      <c r="CF190" s="5">
        <f t="shared" si="442"/>
        <v>149</v>
      </c>
      <c r="CG190" s="5">
        <f t="shared" si="443"/>
        <v>73</v>
      </c>
      <c r="CH190" s="5">
        <f t="shared" si="444"/>
        <v>75</v>
      </c>
      <c r="CI190" s="5">
        <f t="shared" si="445"/>
        <v>-54</v>
      </c>
      <c r="CJ190" s="5">
        <f t="shared" si="446"/>
        <v>-229</v>
      </c>
      <c r="CK190" s="19">
        <f t="shared" si="447"/>
        <v>876</v>
      </c>
      <c r="CL190" s="19"/>
      <c r="CM190" s="5"/>
      <c r="CN190" s="5">
        <f t="shared" si="448"/>
        <v>-205</v>
      </c>
      <c r="CO190" s="5">
        <f t="shared" si="449"/>
        <v>381</v>
      </c>
      <c r="CP190" s="5">
        <f t="shared" si="450"/>
        <v>-40</v>
      </c>
      <c r="CQ190" s="5">
        <f t="shared" si="451"/>
        <v>-12</v>
      </c>
      <c r="CR190" s="5">
        <f t="shared" si="452"/>
        <v>-6</v>
      </c>
      <c r="CS190" s="5">
        <f t="shared" si="453"/>
        <v>-198</v>
      </c>
      <c r="CT190" s="5">
        <f t="shared" si="454"/>
        <v>276</v>
      </c>
      <c r="CU190" s="5">
        <f t="shared" si="455"/>
        <v>118</v>
      </c>
      <c r="CV190" s="5">
        <f t="shared" si="456"/>
        <v>94</v>
      </c>
      <c r="CW190" s="5">
        <f t="shared" si="457"/>
        <v>-188</v>
      </c>
      <c r="CX190" s="5">
        <f t="shared" si="458"/>
        <v>249</v>
      </c>
      <c r="CY190" s="5">
        <f t="shared" si="459"/>
        <v>-250</v>
      </c>
      <c r="CZ190" s="5">
        <f t="shared" si="460"/>
        <v>32</v>
      </c>
      <c r="DA190" s="5">
        <f t="shared" si="461"/>
        <v>4</v>
      </c>
      <c r="DB190" s="5">
        <f t="shared" si="462"/>
        <v>-76</v>
      </c>
      <c r="DC190" s="5">
        <f t="shared" si="463"/>
        <v>2</v>
      </c>
      <c r="DD190" s="5">
        <f t="shared" si="464"/>
        <v>-129</v>
      </c>
      <c r="DE190" s="5">
        <f t="shared" si="465"/>
        <v>-175</v>
      </c>
      <c r="DF190" s="19"/>
      <c r="DG190" s="19"/>
      <c r="DH190" s="19"/>
      <c r="DI190" s="77"/>
      <c r="DJ190" s="121">
        <v>1.9339622641509433</v>
      </c>
      <c r="DK190" s="121">
        <v>-1.22508038585209</v>
      </c>
      <c r="DL190" s="121">
        <v>-0.5714285714285714</v>
      </c>
      <c r="DM190" s="121">
        <v>-0.4</v>
      </c>
      <c r="DN190" s="121">
        <v>-0.33333333333333331</v>
      </c>
      <c r="DO190" s="121">
        <v>-16.5</v>
      </c>
      <c r="DP190" s="121">
        <v>-1.4838709677419355</v>
      </c>
      <c r="DQ190" s="121">
        <v>1.3111111111111111</v>
      </c>
      <c r="DR190" s="121">
        <v>0.45192307692307693</v>
      </c>
      <c r="DS190" s="121">
        <v>-0.62251655629139069</v>
      </c>
      <c r="DT190" s="121">
        <v>2.1842105263157894</v>
      </c>
      <c r="DU190" s="121">
        <v>-0.68870523415977958</v>
      </c>
      <c r="DV190" s="121">
        <v>0.2831858407079646</v>
      </c>
      <c r="DW190" s="121">
        <v>2.7586206896551724E-2</v>
      </c>
      <c r="DX190" s="121">
        <v>-0.51006711409395977</v>
      </c>
      <c r="DY190" s="121">
        <v>2.7397260273972601E-2</v>
      </c>
      <c r="DZ190" s="121">
        <v>-1.72</v>
      </c>
      <c r="EA190" s="121"/>
      <c r="EB190" s="24"/>
      <c r="EC190" s="65"/>
      <c r="ED190" s="77"/>
      <c r="EE190" s="77"/>
      <c r="EF190" s="77"/>
      <c r="EG190" s="77"/>
      <c r="EH190" s="77"/>
      <c r="EI190" s="77"/>
      <c r="EJ190" s="77"/>
      <c r="EK190" s="77"/>
      <c r="EL190" s="77"/>
      <c r="EM190" s="77"/>
      <c r="EN190" s="77"/>
      <c r="EO190" s="77"/>
      <c r="EP190" s="77"/>
      <c r="EQ190" s="77"/>
      <c r="ER190" s="77"/>
      <c r="ES190" s="77"/>
      <c r="ET190" s="77"/>
      <c r="EU190" s="77"/>
      <c r="EV190" s="77"/>
      <c r="EW190" s="24"/>
      <c r="EX190" s="27"/>
      <c r="EY190" s="77"/>
      <c r="EZ190" s="77"/>
      <c r="FA190" s="77"/>
      <c r="FB190" s="77"/>
      <c r="FC190" s="77"/>
      <c r="FD190" s="77"/>
      <c r="FE190" s="77"/>
      <c r="FF190" s="77"/>
      <c r="FG190" s="77"/>
      <c r="FH190" s="77"/>
      <c r="FI190" s="77"/>
      <c r="FJ190" s="77"/>
      <c r="FK190" s="77"/>
      <c r="FL190" s="77"/>
      <c r="FM190" s="77"/>
      <c r="FN190" s="77"/>
      <c r="FO190" s="77"/>
      <c r="FP190" s="77"/>
      <c r="FQ190" s="77"/>
      <c r="FR190" s="24"/>
      <c r="FS190" s="24"/>
      <c r="FT190" s="24"/>
      <c r="FU190" s="77"/>
      <c r="FV190" s="77"/>
      <c r="FW190" s="77"/>
      <c r="FX190" s="77"/>
      <c r="FY190" s="77"/>
      <c r="FZ190" s="77"/>
      <c r="GA190" s="77"/>
      <c r="GB190" s="77"/>
      <c r="GC190" s="77"/>
      <c r="GD190" s="77"/>
      <c r="GE190" s="77"/>
      <c r="GF190" s="77"/>
      <c r="GG190" s="77"/>
      <c r="GH190" s="77"/>
      <c r="GI190" s="77"/>
      <c r="GJ190" s="77"/>
      <c r="GK190" s="77"/>
      <c r="GL190" s="77"/>
      <c r="GM190" s="77"/>
      <c r="GN190" s="24"/>
      <c r="GO190" s="24">
        <v>6.96E-3</v>
      </c>
      <c r="GP190" s="10">
        <f t="shared" si="466"/>
        <v>-0.73775999999999997</v>
      </c>
      <c r="GQ190" s="10">
        <f t="shared" si="467"/>
        <v>-2.1645599999999998</v>
      </c>
      <c r="GR190" s="10">
        <f t="shared" si="468"/>
        <v>0.48720000000000002</v>
      </c>
      <c r="GS190" s="10">
        <f t="shared" si="469"/>
        <v>0.20880000000000001</v>
      </c>
      <c r="GT190" s="10">
        <f t="shared" si="470"/>
        <v>0.12528</v>
      </c>
      <c r="GU190" s="10">
        <f t="shared" si="471"/>
        <v>8.3519999999999997E-2</v>
      </c>
      <c r="GV190" s="10">
        <f t="shared" si="472"/>
        <v>-1.2945599999999999</v>
      </c>
      <c r="GW190" s="10">
        <f t="shared" si="473"/>
        <v>0.62639999999999996</v>
      </c>
      <c r="GX190" s="10">
        <f t="shared" si="474"/>
        <v>1.4476800000000001</v>
      </c>
      <c r="GY190" s="10">
        <f t="shared" si="475"/>
        <v>2.1019200000000002</v>
      </c>
      <c r="GZ190" s="10">
        <f t="shared" si="476"/>
        <v>0.79344000000000003</v>
      </c>
      <c r="HA190" s="10">
        <f t="shared" si="477"/>
        <v>2.5264799999999998</v>
      </c>
      <c r="HB190" s="10">
        <f t="shared" si="478"/>
        <v>0.78647999999999996</v>
      </c>
      <c r="HC190" s="10">
        <f t="shared" si="479"/>
        <v>1.0092000000000001</v>
      </c>
      <c r="HD190" s="10">
        <f t="shared" si="480"/>
        <v>1.03704</v>
      </c>
      <c r="HE190" s="10">
        <f t="shared" si="481"/>
        <v>0.50807999999999998</v>
      </c>
      <c r="HF190" s="10">
        <f t="shared" si="482"/>
        <v>0.52200000000000002</v>
      </c>
      <c r="HG190" s="10">
        <f t="shared" si="483"/>
        <v>-0.37584000000000001</v>
      </c>
      <c r="HH190" s="10">
        <f t="shared" si="484"/>
        <v>-1.5938399999999999</v>
      </c>
      <c r="HI190" s="19">
        <f t="shared" si="485"/>
        <v>6.0969600000000002</v>
      </c>
      <c r="HJ190" s="115"/>
      <c r="HK190" s="115"/>
      <c r="HL190" s="115"/>
      <c r="HM190" s="115"/>
      <c r="HN190" s="115"/>
      <c r="HO190" s="115"/>
      <c r="HP190" s="115"/>
      <c r="HQ190" s="115"/>
      <c r="HR190" s="115"/>
      <c r="HS190" s="115"/>
      <c r="HT190" s="115"/>
      <c r="HU190" s="115"/>
      <c r="HV190" s="115"/>
      <c r="HW190" s="115"/>
      <c r="HX190" s="115"/>
      <c r="HY190" s="115"/>
      <c r="HZ190" s="115"/>
      <c r="IA190" s="115"/>
      <c r="IB190" s="115"/>
      <c r="IC190" s="22">
        <f t="shared" si="486"/>
        <v>6.96E-3</v>
      </c>
      <c r="ID190" s="22"/>
      <c r="IE190" s="24">
        <f t="shared" si="404"/>
        <v>-1.4010462312556094E-7</v>
      </c>
      <c r="IF190" s="24">
        <f t="shared" si="405"/>
        <v>5.3594606924887063E-7</v>
      </c>
    </row>
    <row r="191" spans="1:240" x14ac:dyDescent="0.25">
      <c r="A191" s="163">
        <v>189</v>
      </c>
      <c r="B191" s="43"/>
      <c r="C191" s="43" t="s">
        <v>189</v>
      </c>
      <c r="D191" s="43" t="s">
        <v>189</v>
      </c>
      <c r="E191" s="82">
        <v>614</v>
      </c>
      <c r="F191" s="53" t="s">
        <v>169</v>
      </c>
      <c r="G191" s="17">
        <v>1</v>
      </c>
      <c r="H191" s="12">
        <v>0</v>
      </c>
      <c r="I191" s="12">
        <v>2</v>
      </c>
      <c r="J191" s="12">
        <v>1</v>
      </c>
      <c r="K191" s="12">
        <v>0</v>
      </c>
      <c r="L191" s="12">
        <v>0</v>
      </c>
      <c r="M191" s="12">
        <v>1</v>
      </c>
      <c r="N191" s="12">
        <v>2</v>
      </c>
      <c r="O191" s="12">
        <v>2</v>
      </c>
      <c r="P191" s="11">
        <v>3</v>
      </c>
      <c r="Q191" s="12">
        <v>1</v>
      </c>
      <c r="R191" s="12">
        <v>1</v>
      </c>
      <c r="S191" s="12">
        <v>2</v>
      </c>
      <c r="T191" s="11"/>
      <c r="U191" s="11"/>
      <c r="V191" s="98">
        <v>2</v>
      </c>
      <c r="W191" s="98">
        <v>2</v>
      </c>
      <c r="X191" s="98">
        <v>7</v>
      </c>
      <c r="Y191" s="98">
        <v>6</v>
      </c>
      <c r="Z191" s="154">
        <v>6</v>
      </c>
      <c r="AA191" s="152"/>
      <c r="AB191" s="72">
        <f t="shared" si="407"/>
        <v>-1</v>
      </c>
      <c r="AC191" s="11">
        <f t="shared" si="408"/>
        <v>2</v>
      </c>
      <c r="AD191" s="11">
        <f t="shared" si="409"/>
        <v>-1</v>
      </c>
      <c r="AE191" s="11">
        <f t="shared" si="410"/>
        <v>-1</v>
      </c>
      <c r="AF191" s="11">
        <f t="shared" si="411"/>
        <v>0</v>
      </c>
      <c r="AG191" s="11">
        <f t="shared" si="412"/>
        <v>1</v>
      </c>
      <c r="AH191" s="11">
        <f t="shared" si="413"/>
        <v>1</v>
      </c>
      <c r="AI191" s="11">
        <f t="shared" si="414"/>
        <v>0</v>
      </c>
      <c r="AJ191" s="11">
        <f t="shared" si="415"/>
        <v>1</v>
      </c>
      <c r="AK191" s="11">
        <f t="shared" si="416"/>
        <v>-2</v>
      </c>
      <c r="AL191" s="11">
        <f t="shared" si="417"/>
        <v>0</v>
      </c>
      <c r="AM191" s="11">
        <f t="shared" si="418"/>
        <v>1</v>
      </c>
      <c r="AN191" s="11">
        <f t="shared" si="419"/>
        <v>-2</v>
      </c>
      <c r="AO191" s="11">
        <f t="shared" si="420"/>
        <v>0</v>
      </c>
      <c r="AP191" s="11">
        <f t="shared" si="421"/>
        <v>2</v>
      </c>
      <c r="AQ191" s="11">
        <f t="shared" si="422"/>
        <v>0</v>
      </c>
      <c r="AR191" s="11">
        <f t="shared" si="423"/>
        <v>5</v>
      </c>
      <c r="AS191" s="11">
        <f t="shared" si="424"/>
        <v>-1</v>
      </c>
      <c r="AT191" s="11">
        <f t="shared" si="425"/>
        <v>0</v>
      </c>
      <c r="AU191" s="78">
        <f t="shared" si="426"/>
        <v>5</v>
      </c>
      <c r="AV191" s="65"/>
      <c r="AW191" s="17">
        <v>0</v>
      </c>
      <c r="AX191" s="12">
        <v>0</v>
      </c>
      <c r="AY191" s="12">
        <v>0</v>
      </c>
      <c r="AZ191" s="12">
        <v>1</v>
      </c>
      <c r="BA191" s="12">
        <v>0</v>
      </c>
      <c r="BB191" s="12">
        <v>0</v>
      </c>
      <c r="BC191" s="12">
        <v>0</v>
      </c>
      <c r="BD191" s="12">
        <v>0</v>
      </c>
      <c r="BE191" s="12">
        <v>0</v>
      </c>
      <c r="BF191" s="11">
        <v>0</v>
      </c>
      <c r="BG191" s="12">
        <v>0</v>
      </c>
      <c r="BH191" s="11">
        <v>0</v>
      </c>
      <c r="BI191" s="11">
        <v>0</v>
      </c>
      <c r="BJ191" s="11">
        <v>0</v>
      </c>
      <c r="BK191" s="11">
        <v>0</v>
      </c>
      <c r="BL191" s="11">
        <v>0</v>
      </c>
      <c r="BM191" s="11"/>
      <c r="BN191" s="11"/>
      <c r="BO191" s="8"/>
      <c r="BP191" s="27">
        <f t="shared" si="427"/>
        <v>1</v>
      </c>
      <c r="BQ191" s="27"/>
      <c r="BR191" s="5">
        <f t="shared" si="428"/>
        <v>-1</v>
      </c>
      <c r="BS191" s="5">
        <f t="shared" si="429"/>
        <v>2</v>
      </c>
      <c r="BT191" s="5">
        <f t="shared" si="430"/>
        <v>-1</v>
      </c>
      <c r="BU191" s="5">
        <f t="shared" si="431"/>
        <v>0</v>
      </c>
      <c r="BV191" s="5">
        <f t="shared" si="432"/>
        <v>0</v>
      </c>
      <c r="BW191" s="5">
        <f t="shared" si="433"/>
        <v>1</v>
      </c>
      <c r="BX191" s="5">
        <f t="shared" si="434"/>
        <v>1</v>
      </c>
      <c r="BY191" s="5">
        <f t="shared" si="435"/>
        <v>0</v>
      </c>
      <c r="BZ191" s="5">
        <f t="shared" si="436"/>
        <v>1</v>
      </c>
      <c r="CA191" s="5">
        <f t="shared" si="437"/>
        <v>-2</v>
      </c>
      <c r="CB191" s="5">
        <f t="shared" si="438"/>
        <v>0</v>
      </c>
      <c r="CC191" s="5">
        <f t="shared" si="439"/>
        <v>1</v>
      </c>
      <c r="CD191" s="5">
        <f t="shared" si="440"/>
        <v>-2</v>
      </c>
      <c r="CE191" s="5">
        <f t="shared" si="441"/>
        <v>0</v>
      </c>
      <c r="CF191" s="5">
        <f t="shared" si="442"/>
        <v>2</v>
      </c>
      <c r="CG191" s="5">
        <f t="shared" si="443"/>
        <v>0</v>
      </c>
      <c r="CH191" s="5">
        <f t="shared" si="444"/>
        <v>5</v>
      </c>
      <c r="CI191" s="5">
        <f t="shared" si="445"/>
        <v>-1</v>
      </c>
      <c r="CJ191" s="5">
        <f t="shared" si="446"/>
        <v>0</v>
      </c>
      <c r="CK191" s="19">
        <f t="shared" si="447"/>
        <v>6</v>
      </c>
      <c r="CL191" s="19"/>
      <c r="CM191" s="5"/>
      <c r="CN191" s="5">
        <f t="shared" si="448"/>
        <v>3</v>
      </c>
      <c r="CO191" s="5">
        <f t="shared" si="449"/>
        <v>-3</v>
      </c>
      <c r="CP191" s="5">
        <f t="shared" si="450"/>
        <v>1</v>
      </c>
      <c r="CQ191" s="5">
        <f t="shared" si="451"/>
        <v>0</v>
      </c>
      <c r="CR191" s="5">
        <f t="shared" si="452"/>
        <v>1</v>
      </c>
      <c r="CS191" s="5">
        <f t="shared" si="453"/>
        <v>0</v>
      </c>
      <c r="CT191" s="5">
        <f t="shared" si="454"/>
        <v>-1</v>
      </c>
      <c r="CU191" s="5">
        <f t="shared" si="455"/>
        <v>1</v>
      </c>
      <c r="CV191" s="5">
        <f t="shared" si="456"/>
        <v>-3</v>
      </c>
      <c r="CW191" s="5">
        <f t="shared" si="457"/>
        <v>2</v>
      </c>
      <c r="CX191" s="5">
        <f t="shared" si="458"/>
        <v>1</v>
      </c>
      <c r="CY191" s="5">
        <f t="shared" si="459"/>
        <v>-3</v>
      </c>
      <c r="CZ191" s="5">
        <f t="shared" si="460"/>
        <v>2</v>
      </c>
      <c r="DA191" s="5">
        <f t="shared" si="461"/>
        <v>2</v>
      </c>
      <c r="DB191" s="5">
        <f t="shared" si="462"/>
        <v>-2</v>
      </c>
      <c r="DC191" s="5">
        <f t="shared" si="463"/>
        <v>5</v>
      </c>
      <c r="DD191" s="5">
        <f t="shared" si="464"/>
        <v>-6</v>
      </c>
      <c r="DE191" s="5">
        <f t="shared" si="465"/>
        <v>1</v>
      </c>
      <c r="DF191" s="19"/>
      <c r="DG191" s="19"/>
      <c r="DH191" s="19"/>
      <c r="DI191" s="77"/>
      <c r="DJ191" s="121">
        <v>-3</v>
      </c>
      <c r="DK191" s="121">
        <v>-1.5</v>
      </c>
      <c r="DL191" s="121">
        <v>-1</v>
      </c>
      <c r="DM191" s="121" t="e">
        <v>#DIV/0!</v>
      </c>
      <c r="DN191" s="121" t="e">
        <v>#DIV/0!</v>
      </c>
      <c r="DO191" s="121">
        <v>0</v>
      </c>
      <c r="DP191" s="121">
        <v>-1</v>
      </c>
      <c r="DQ191" s="121" t="e">
        <v>#DIV/0!</v>
      </c>
      <c r="DR191" s="121">
        <v>-3</v>
      </c>
      <c r="DS191" s="121">
        <v>-1</v>
      </c>
      <c r="DT191" s="121" t="e">
        <v>#DIV/0!</v>
      </c>
      <c r="DU191" s="121">
        <v>-3</v>
      </c>
      <c r="DV191" s="121">
        <v>-1</v>
      </c>
      <c r="DW191" s="121" t="e">
        <v>#DIV/0!</v>
      </c>
      <c r="DX191" s="121">
        <v>-1</v>
      </c>
      <c r="DY191" s="121" t="e">
        <v>#DIV/0!</v>
      </c>
      <c r="DZ191" s="121">
        <v>-1.2</v>
      </c>
      <c r="EA191" s="121"/>
      <c r="EB191" s="24"/>
      <c r="EC191" s="65"/>
      <c r="ED191" s="77"/>
      <c r="EE191" s="77"/>
      <c r="EF191" s="77"/>
      <c r="EG191" s="77"/>
      <c r="EH191" s="77"/>
      <c r="EI191" s="77"/>
      <c r="EJ191" s="77"/>
      <c r="EK191" s="77"/>
      <c r="EL191" s="77"/>
      <c r="EM191" s="77"/>
      <c r="EN191" s="77"/>
      <c r="EO191" s="77"/>
      <c r="EP191" s="77"/>
      <c r="EQ191" s="77"/>
      <c r="ER191" s="77"/>
      <c r="ES191" s="77"/>
      <c r="ET191" s="77"/>
      <c r="EU191" s="77"/>
      <c r="EV191" s="77"/>
      <c r="EW191" s="24"/>
      <c r="EX191" s="27"/>
      <c r="EY191" s="77"/>
      <c r="EZ191" s="77"/>
      <c r="FA191" s="77"/>
      <c r="FB191" s="77"/>
      <c r="FC191" s="77"/>
      <c r="FD191" s="77"/>
      <c r="FE191" s="77"/>
      <c r="FF191" s="77"/>
      <c r="FG191" s="77"/>
      <c r="FH191" s="77"/>
      <c r="FI191" s="77"/>
      <c r="FJ191" s="77"/>
      <c r="FK191" s="77"/>
      <c r="FL191" s="77"/>
      <c r="FM191" s="77"/>
      <c r="FN191" s="77"/>
      <c r="FO191" s="77"/>
      <c r="FP191" s="77"/>
      <c r="FQ191" s="77"/>
      <c r="FR191" s="24"/>
      <c r="FS191" s="24"/>
      <c r="FT191" s="24"/>
      <c r="FU191" s="77"/>
      <c r="FV191" s="77"/>
      <c r="FW191" s="77"/>
      <c r="FX191" s="77"/>
      <c r="FY191" s="77"/>
      <c r="FZ191" s="77"/>
      <c r="GA191" s="77"/>
      <c r="GB191" s="77"/>
      <c r="GC191" s="77"/>
      <c r="GD191" s="77"/>
      <c r="GE191" s="77"/>
      <c r="GF191" s="77"/>
      <c r="GG191" s="77"/>
      <c r="GH191" s="77"/>
      <c r="GI191" s="77"/>
      <c r="GJ191" s="77"/>
      <c r="GK191" s="77"/>
      <c r="GL191" s="77"/>
      <c r="GM191" s="77"/>
      <c r="GN191" s="24"/>
      <c r="GO191" s="24">
        <v>0</v>
      </c>
      <c r="GP191" s="10">
        <f t="shared" si="466"/>
        <v>0</v>
      </c>
      <c r="GQ191" s="10">
        <f t="shared" si="467"/>
        <v>0</v>
      </c>
      <c r="GR191" s="10">
        <f t="shared" si="468"/>
        <v>0</v>
      </c>
      <c r="GS191" s="10">
        <f t="shared" si="469"/>
        <v>0</v>
      </c>
      <c r="GT191" s="10">
        <f t="shared" si="470"/>
        <v>0</v>
      </c>
      <c r="GU191" s="10">
        <f t="shared" si="471"/>
        <v>0</v>
      </c>
      <c r="GV191" s="10">
        <f t="shared" si="472"/>
        <v>0</v>
      </c>
      <c r="GW191" s="10">
        <f t="shared" si="473"/>
        <v>0</v>
      </c>
      <c r="GX191" s="10">
        <f t="shared" si="474"/>
        <v>0</v>
      </c>
      <c r="GY191" s="10">
        <f t="shared" si="475"/>
        <v>0</v>
      </c>
      <c r="GZ191" s="10">
        <f t="shared" si="476"/>
        <v>0</v>
      </c>
      <c r="HA191" s="10">
        <f t="shared" si="477"/>
        <v>0</v>
      </c>
      <c r="HB191" s="10">
        <f t="shared" si="478"/>
        <v>0</v>
      </c>
      <c r="HC191" s="10">
        <f t="shared" si="479"/>
        <v>0</v>
      </c>
      <c r="HD191" s="10">
        <f t="shared" si="480"/>
        <v>0</v>
      </c>
      <c r="HE191" s="10">
        <f t="shared" si="481"/>
        <v>0</v>
      </c>
      <c r="HF191" s="10">
        <f t="shared" si="482"/>
        <v>0</v>
      </c>
      <c r="HG191" s="10">
        <f t="shared" si="483"/>
        <v>0</v>
      </c>
      <c r="HH191" s="10">
        <f t="shared" si="484"/>
        <v>0</v>
      </c>
      <c r="HI191" s="19">
        <f t="shared" si="485"/>
        <v>0</v>
      </c>
      <c r="HJ191" s="115"/>
      <c r="HK191" s="115"/>
      <c r="HL191" s="115"/>
      <c r="HM191" s="115"/>
      <c r="HN191" s="115"/>
      <c r="HO191" s="115"/>
      <c r="HP191" s="115"/>
      <c r="HQ191" s="115"/>
      <c r="HR191" s="115"/>
      <c r="HS191" s="115"/>
      <c r="HT191" s="115"/>
      <c r="HU191" s="115"/>
      <c r="HV191" s="115"/>
      <c r="HW191" s="115"/>
      <c r="HX191" s="115"/>
      <c r="HY191" s="115"/>
      <c r="HZ191" s="115"/>
      <c r="IA191" s="115"/>
      <c r="IB191" s="115"/>
      <c r="IC191" s="22">
        <f t="shared" si="486"/>
        <v>0</v>
      </c>
      <c r="ID191" s="22"/>
      <c r="IE191" s="24">
        <f t="shared" si="404"/>
        <v>0</v>
      </c>
      <c r="IF191" s="24">
        <f t="shared" si="405"/>
        <v>0</v>
      </c>
    </row>
    <row r="192" spans="1:240" x14ac:dyDescent="0.25">
      <c r="A192" s="163">
        <v>190</v>
      </c>
      <c r="B192" s="49"/>
      <c r="C192" s="49" t="s">
        <v>282</v>
      </c>
      <c r="D192" s="49" t="s">
        <v>186</v>
      </c>
      <c r="E192" s="82">
        <v>335</v>
      </c>
      <c r="F192" s="53" t="s">
        <v>154</v>
      </c>
      <c r="G192" s="17">
        <v>103</v>
      </c>
      <c r="H192" s="12">
        <v>115</v>
      </c>
      <c r="I192" s="12">
        <v>89</v>
      </c>
      <c r="J192" s="12">
        <v>95</v>
      </c>
      <c r="K192" s="12">
        <v>108</v>
      </c>
      <c r="L192" s="12">
        <v>134</v>
      </c>
      <c r="M192" s="12">
        <v>151</v>
      </c>
      <c r="N192" s="12">
        <v>141</v>
      </c>
      <c r="O192" s="12">
        <v>123</v>
      </c>
      <c r="P192" s="11">
        <v>115</v>
      </c>
      <c r="Q192" s="11">
        <v>116</v>
      </c>
      <c r="R192" s="12">
        <v>120</v>
      </c>
      <c r="S192" s="11">
        <v>108</v>
      </c>
      <c r="T192" s="12">
        <v>108</v>
      </c>
      <c r="U192" s="12">
        <v>109</v>
      </c>
      <c r="V192" s="97">
        <v>85</v>
      </c>
      <c r="W192" s="97">
        <v>88</v>
      </c>
      <c r="X192" s="97">
        <v>101</v>
      </c>
      <c r="Y192" s="97">
        <v>102</v>
      </c>
      <c r="Z192" s="98">
        <v>112</v>
      </c>
      <c r="AA192" s="152"/>
      <c r="AB192" s="70">
        <f t="shared" si="407"/>
        <v>12</v>
      </c>
      <c r="AC192" s="12">
        <f t="shared" si="408"/>
        <v>-26</v>
      </c>
      <c r="AD192" s="12">
        <f t="shared" si="409"/>
        <v>6</v>
      </c>
      <c r="AE192" s="12">
        <f t="shared" si="410"/>
        <v>13</v>
      </c>
      <c r="AF192" s="12">
        <f t="shared" si="411"/>
        <v>26</v>
      </c>
      <c r="AG192" s="12">
        <f t="shared" si="412"/>
        <v>17</v>
      </c>
      <c r="AH192" s="12">
        <f t="shared" si="413"/>
        <v>-10</v>
      </c>
      <c r="AI192" s="12">
        <f t="shared" si="414"/>
        <v>-18</v>
      </c>
      <c r="AJ192" s="12">
        <f t="shared" si="415"/>
        <v>-8</v>
      </c>
      <c r="AK192" s="12">
        <f t="shared" si="416"/>
        <v>1</v>
      </c>
      <c r="AL192" s="12">
        <f t="shared" si="417"/>
        <v>4</v>
      </c>
      <c r="AM192" s="12">
        <f t="shared" si="418"/>
        <v>-12</v>
      </c>
      <c r="AN192" s="12">
        <f t="shared" si="419"/>
        <v>0</v>
      </c>
      <c r="AO192" s="12">
        <f t="shared" si="420"/>
        <v>1</v>
      </c>
      <c r="AP192" s="12">
        <f t="shared" si="421"/>
        <v>-24</v>
      </c>
      <c r="AQ192" s="12">
        <f t="shared" si="422"/>
        <v>3</v>
      </c>
      <c r="AR192" s="12">
        <f t="shared" si="423"/>
        <v>13</v>
      </c>
      <c r="AS192" s="12">
        <f t="shared" si="424"/>
        <v>1</v>
      </c>
      <c r="AT192" s="12">
        <f t="shared" si="425"/>
        <v>10</v>
      </c>
      <c r="AU192" s="79">
        <f t="shared" si="426"/>
        <v>9</v>
      </c>
      <c r="AV192" s="63"/>
      <c r="AW192" s="17">
        <v>5</v>
      </c>
      <c r="AX192" s="12">
        <v>3</v>
      </c>
      <c r="AY192" s="12">
        <v>4</v>
      </c>
      <c r="AZ192" s="12">
        <v>4</v>
      </c>
      <c r="BA192" s="12">
        <v>5</v>
      </c>
      <c r="BB192" s="12">
        <v>2</v>
      </c>
      <c r="BC192" s="12">
        <v>9</v>
      </c>
      <c r="BD192" s="12">
        <v>7</v>
      </c>
      <c r="BE192" s="12">
        <v>5</v>
      </c>
      <c r="BF192" s="11">
        <v>7</v>
      </c>
      <c r="BG192" s="11">
        <v>8</v>
      </c>
      <c r="BH192" s="11">
        <v>12</v>
      </c>
      <c r="BI192" s="11">
        <v>10</v>
      </c>
      <c r="BJ192" s="11">
        <v>3</v>
      </c>
      <c r="BK192" s="11">
        <v>6</v>
      </c>
      <c r="BL192" s="11">
        <v>2</v>
      </c>
      <c r="BM192" s="11"/>
      <c r="BN192" s="11">
        <v>1</v>
      </c>
      <c r="BO192" s="8">
        <v>0.5</v>
      </c>
      <c r="BP192" s="19">
        <f t="shared" si="427"/>
        <v>93.5</v>
      </c>
      <c r="BQ192" s="27"/>
      <c r="BR192" s="5">
        <f t="shared" si="428"/>
        <v>17</v>
      </c>
      <c r="BS192" s="5">
        <f t="shared" si="429"/>
        <v>-23</v>
      </c>
      <c r="BT192" s="5">
        <f t="shared" si="430"/>
        <v>10</v>
      </c>
      <c r="BU192" s="5">
        <f t="shared" si="431"/>
        <v>17</v>
      </c>
      <c r="BV192" s="5">
        <f t="shared" si="432"/>
        <v>31</v>
      </c>
      <c r="BW192" s="5">
        <f t="shared" si="433"/>
        <v>19</v>
      </c>
      <c r="BX192" s="5">
        <f t="shared" si="434"/>
        <v>-1</v>
      </c>
      <c r="BY192" s="5">
        <f t="shared" si="435"/>
        <v>-11</v>
      </c>
      <c r="BZ192" s="5">
        <f t="shared" si="436"/>
        <v>-3</v>
      </c>
      <c r="CA192" s="5">
        <f t="shared" si="437"/>
        <v>8</v>
      </c>
      <c r="CB192" s="5">
        <f t="shared" si="438"/>
        <v>12</v>
      </c>
      <c r="CC192" s="5">
        <f t="shared" si="439"/>
        <v>0</v>
      </c>
      <c r="CD192" s="5">
        <f t="shared" si="440"/>
        <v>10</v>
      </c>
      <c r="CE192" s="5">
        <f t="shared" si="441"/>
        <v>4</v>
      </c>
      <c r="CF192" s="5">
        <f t="shared" si="442"/>
        <v>-18</v>
      </c>
      <c r="CG192" s="5">
        <f t="shared" si="443"/>
        <v>5</v>
      </c>
      <c r="CH192" s="5">
        <f t="shared" si="444"/>
        <v>13</v>
      </c>
      <c r="CI192" s="5">
        <f t="shared" si="445"/>
        <v>2</v>
      </c>
      <c r="CJ192" s="5">
        <f t="shared" si="446"/>
        <v>10.5</v>
      </c>
      <c r="CK192" s="19">
        <f t="shared" si="447"/>
        <v>102.5</v>
      </c>
      <c r="CL192" s="19"/>
      <c r="CM192" s="5"/>
      <c r="CN192" s="5">
        <f t="shared" si="448"/>
        <v>-40</v>
      </c>
      <c r="CO192" s="5">
        <f t="shared" si="449"/>
        <v>33</v>
      </c>
      <c r="CP192" s="5">
        <f t="shared" si="450"/>
        <v>7</v>
      </c>
      <c r="CQ192" s="5">
        <f t="shared" si="451"/>
        <v>14</v>
      </c>
      <c r="CR192" s="5">
        <f t="shared" si="452"/>
        <v>-12</v>
      </c>
      <c r="CS192" s="5">
        <f t="shared" si="453"/>
        <v>-20</v>
      </c>
      <c r="CT192" s="5">
        <f t="shared" si="454"/>
        <v>-10</v>
      </c>
      <c r="CU192" s="5">
        <f t="shared" si="455"/>
        <v>8</v>
      </c>
      <c r="CV192" s="5">
        <f t="shared" si="456"/>
        <v>11</v>
      </c>
      <c r="CW192" s="5">
        <f t="shared" si="457"/>
        <v>4</v>
      </c>
      <c r="CX192" s="5">
        <f t="shared" si="458"/>
        <v>-12</v>
      </c>
      <c r="CY192" s="5">
        <f t="shared" si="459"/>
        <v>10</v>
      </c>
      <c r="CZ192" s="5">
        <f t="shared" si="460"/>
        <v>-6</v>
      </c>
      <c r="DA192" s="5">
        <f t="shared" si="461"/>
        <v>-22</v>
      </c>
      <c r="DB192" s="5">
        <f t="shared" si="462"/>
        <v>23</v>
      </c>
      <c r="DC192" s="5">
        <f t="shared" si="463"/>
        <v>8</v>
      </c>
      <c r="DD192" s="5">
        <f t="shared" si="464"/>
        <v>-11</v>
      </c>
      <c r="DE192" s="5">
        <f t="shared" si="465"/>
        <v>8.5</v>
      </c>
      <c r="DF192" s="19"/>
      <c r="DG192" s="19"/>
      <c r="DH192" s="19"/>
      <c r="DI192" s="77"/>
      <c r="DJ192" s="121">
        <v>-2.3529411764705883</v>
      </c>
      <c r="DK192" s="121">
        <v>-1.4347826086956521</v>
      </c>
      <c r="DL192" s="121">
        <v>0.7</v>
      </c>
      <c r="DM192" s="121">
        <v>0.82352941176470584</v>
      </c>
      <c r="DN192" s="121">
        <v>-0.38709677419354838</v>
      </c>
      <c r="DO192" s="121">
        <v>-1.0526315789473684</v>
      </c>
      <c r="DP192" s="121">
        <v>10</v>
      </c>
      <c r="DQ192" s="121">
        <v>-0.72727272727272729</v>
      </c>
      <c r="DR192" s="121">
        <v>-3.6666666666666665</v>
      </c>
      <c r="DS192" s="121">
        <v>0.5</v>
      </c>
      <c r="DT192" s="121">
        <v>-1</v>
      </c>
      <c r="DU192" s="121" t="e">
        <v>#DIV/0!</v>
      </c>
      <c r="DV192" s="121">
        <v>-0.6</v>
      </c>
      <c r="DW192" s="121">
        <v>-5.5</v>
      </c>
      <c r="DX192" s="121">
        <v>-1.2777777777777777</v>
      </c>
      <c r="DY192" s="121">
        <v>1.6</v>
      </c>
      <c r="DZ192" s="121">
        <v>-0.84615384615384615</v>
      </c>
      <c r="EA192" s="121"/>
      <c r="EB192" s="24"/>
      <c r="EC192" s="65"/>
      <c r="ED192" s="77"/>
      <c r="EE192" s="77"/>
      <c r="EF192" s="77"/>
      <c r="EG192" s="77"/>
      <c r="EH192" s="77"/>
      <c r="EI192" s="77"/>
      <c r="EJ192" s="77"/>
      <c r="EK192" s="77"/>
      <c r="EL192" s="77"/>
      <c r="EM192" s="77"/>
      <c r="EN192" s="77"/>
      <c r="EO192" s="77"/>
      <c r="EP192" s="77"/>
      <c r="EQ192" s="77"/>
      <c r="ER192" s="77"/>
      <c r="ES192" s="77"/>
      <c r="ET192" s="77"/>
      <c r="EU192" s="77"/>
      <c r="EV192" s="77"/>
      <c r="EW192" s="24"/>
      <c r="EX192" s="27"/>
      <c r="EY192" s="77"/>
      <c r="EZ192" s="77"/>
      <c r="FA192" s="77"/>
      <c r="FB192" s="77"/>
      <c r="FC192" s="77"/>
      <c r="FD192" s="77"/>
      <c r="FE192" s="77"/>
      <c r="FF192" s="77"/>
      <c r="FG192" s="77"/>
      <c r="FH192" s="77"/>
      <c r="FI192" s="77"/>
      <c r="FJ192" s="77"/>
      <c r="FK192" s="77"/>
      <c r="FL192" s="77"/>
      <c r="FM192" s="77"/>
      <c r="FN192" s="77"/>
      <c r="FO192" s="77"/>
      <c r="FP192" s="77"/>
      <c r="FQ192" s="77"/>
      <c r="FR192" s="24"/>
      <c r="FS192" s="24"/>
      <c r="FT192" s="24"/>
      <c r="FU192" s="77"/>
      <c r="FV192" s="77"/>
      <c r="FW192" s="77"/>
      <c r="FX192" s="77"/>
      <c r="FY192" s="77"/>
      <c r="FZ192" s="77"/>
      <c r="GA192" s="77"/>
      <c r="GB192" s="77"/>
      <c r="GC192" s="77"/>
      <c r="GD192" s="77"/>
      <c r="GE192" s="77"/>
      <c r="GF192" s="77"/>
      <c r="GG192" s="77"/>
      <c r="GH192" s="77"/>
      <c r="GI192" s="77"/>
      <c r="GJ192" s="77"/>
      <c r="GK192" s="77"/>
      <c r="GL192" s="77"/>
      <c r="GM192" s="77"/>
      <c r="GN192" s="24"/>
      <c r="GO192" s="24">
        <v>6.0900000000000003E-2</v>
      </c>
      <c r="GP192" s="10">
        <f t="shared" si="466"/>
        <v>1.0353000000000001</v>
      </c>
      <c r="GQ192" s="10">
        <f t="shared" si="467"/>
        <v>-1.4007000000000001</v>
      </c>
      <c r="GR192" s="10">
        <f t="shared" si="468"/>
        <v>0.60899999999999999</v>
      </c>
      <c r="GS192" s="10">
        <f t="shared" si="469"/>
        <v>1.0353000000000001</v>
      </c>
      <c r="GT192" s="10">
        <f t="shared" si="470"/>
        <v>1.8879000000000001</v>
      </c>
      <c r="GU192" s="10">
        <f t="shared" si="471"/>
        <v>1.1571</v>
      </c>
      <c r="GV192" s="10">
        <f t="shared" si="472"/>
        <v>-6.0900000000000003E-2</v>
      </c>
      <c r="GW192" s="10">
        <f t="shared" si="473"/>
        <v>-0.66990000000000005</v>
      </c>
      <c r="GX192" s="10">
        <f t="shared" si="474"/>
        <v>-0.1827</v>
      </c>
      <c r="GY192" s="10">
        <f t="shared" si="475"/>
        <v>0.48720000000000002</v>
      </c>
      <c r="GZ192" s="10">
        <f t="shared" si="476"/>
        <v>0.73080000000000001</v>
      </c>
      <c r="HA192" s="10">
        <f t="shared" si="477"/>
        <v>0</v>
      </c>
      <c r="HB192" s="10">
        <f t="shared" si="478"/>
        <v>0.60899999999999999</v>
      </c>
      <c r="HC192" s="10">
        <f t="shared" si="479"/>
        <v>0.24360000000000001</v>
      </c>
      <c r="HD192" s="10">
        <f t="shared" si="480"/>
        <v>-1.0962000000000001</v>
      </c>
      <c r="HE192" s="10">
        <f t="shared" si="481"/>
        <v>0.30449999999999999</v>
      </c>
      <c r="HF192" s="10">
        <f t="shared" si="482"/>
        <v>0.79170000000000007</v>
      </c>
      <c r="HG192" s="10">
        <f t="shared" si="483"/>
        <v>0.12180000000000001</v>
      </c>
      <c r="HH192" s="10">
        <f t="shared" si="484"/>
        <v>0.63945000000000007</v>
      </c>
      <c r="HI192" s="19">
        <f t="shared" si="485"/>
        <v>6.2422500000000003</v>
      </c>
      <c r="HJ192" s="115"/>
      <c r="HK192" s="115"/>
      <c r="HL192" s="115"/>
      <c r="HM192" s="115"/>
      <c r="HN192" s="115"/>
      <c r="HO192" s="115"/>
      <c r="HP192" s="115"/>
      <c r="HQ192" s="115"/>
      <c r="HR192" s="115"/>
      <c r="HS192" s="115"/>
      <c r="HT192" s="115"/>
      <c r="HU192" s="115"/>
      <c r="HV192" s="115"/>
      <c r="HW192" s="115"/>
      <c r="HX192" s="115"/>
      <c r="HY192" s="115"/>
      <c r="HZ192" s="115"/>
      <c r="IA192" s="115"/>
      <c r="IB192" s="115"/>
      <c r="IC192" s="22">
        <f t="shared" si="486"/>
        <v>6.0900000000000003E-2</v>
      </c>
      <c r="ID192" s="22"/>
      <c r="IE192" s="24">
        <f t="shared" si="404"/>
        <v>5.6210097160091318E-8</v>
      </c>
      <c r="IF192" s="24">
        <f t="shared" si="405"/>
        <v>5.4871761513422474E-7</v>
      </c>
    </row>
    <row r="193" spans="1:240" x14ac:dyDescent="0.25">
      <c r="A193" s="163">
        <v>191</v>
      </c>
      <c r="B193" s="49"/>
      <c r="C193" s="49" t="s">
        <v>282</v>
      </c>
      <c r="D193" s="49" t="s">
        <v>186</v>
      </c>
      <c r="E193" s="82">
        <v>344</v>
      </c>
      <c r="F193" s="52" t="s">
        <v>69</v>
      </c>
      <c r="G193" s="17">
        <v>63</v>
      </c>
      <c r="H193" s="12">
        <v>52</v>
      </c>
      <c r="I193" s="12">
        <v>50</v>
      </c>
      <c r="J193" s="12">
        <v>57</v>
      </c>
      <c r="K193" s="12">
        <v>65</v>
      </c>
      <c r="L193" s="12">
        <v>75</v>
      </c>
      <c r="M193" s="12">
        <v>72</v>
      </c>
      <c r="N193" s="12">
        <v>85</v>
      </c>
      <c r="O193" s="12">
        <v>92</v>
      </c>
      <c r="P193" s="11">
        <v>103</v>
      </c>
      <c r="Q193" s="12">
        <v>93</v>
      </c>
      <c r="R193" s="12">
        <v>129</v>
      </c>
      <c r="S193" s="12">
        <v>128</v>
      </c>
      <c r="T193" s="11">
        <v>138</v>
      </c>
      <c r="U193" s="11">
        <v>131</v>
      </c>
      <c r="V193" s="98">
        <v>143</v>
      </c>
      <c r="W193" s="98">
        <v>131</v>
      </c>
      <c r="X193" s="98">
        <v>141</v>
      </c>
      <c r="Y193" s="98">
        <v>138</v>
      </c>
      <c r="Z193" s="97">
        <v>135</v>
      </c>
      <c r="AA193" s="152"/>
      <c r="AB193" s="72">
        <f t="shared" si="407"/>
        <v>-11</v>
      </c>
      <c r="AC193" s="11">
        <f t="shared" si="408"/>
        <v>-2</v>
      </c>
      <c r="AD193" s="11">
        <f t="shared" si="409"/>
        <v>7</v>
      </c>
      <c r="AE193" s="11">
        <f t="shared" si="410"/>
        <v>8</v>
      </c>
      <c r="AF193" s="11">
        <f t="shared" si="411"/>
        <v>10</v>
      </c>
      <c r="AG193" s="11">
        <f t="shared" si="412"/>
        <v>-3</v>
      </c>
      <c r="AH193" s="11">
        <f t="shared" si="413"/>
        <v>13</v>
      </c>
      <c r="AI193" s="11">
        <f t="shared" si="414"/>
        <v>7</v>
      </c>
      <c r="AJ193" s="11">
        <f t="shared" si="415"/>
        <v>11</v>
      </c>
      <c r="AK193" s="11">
        <f t="shared" si="416"/>
        <v>-10</v>
      </c>
      <c r="AL193" s="11">
        <f t="shared" si="417"/>
        <v>36</v>
      </c>
      <c r="AM193" s="11">
        <f t="shared" si="418"/>
        <v>-1</v>
      </c>
      <c r="AN193" s="11">
        <f t="shared" si="419"/>
        <v>10</v>
      </c>
      <c r="AO193" s="11">
        <f t="shared" si="420"/>
        <v>-7</v>
      </c>
      <c r="AP193" s="11">
        <f t="shared" si="421"/>
        <v>12</v>
      </c>
      <c r="AQ193" s="11">
        <f t="shared" si="422"/>
        <v>-12</v>
      </c>
      <c r="AR193" s="11">
        <f t="shared" si="423"/>
        <v>10</v>
      </c>
      <c r="AS193" s="11">
        <f t="shared" si="424"/>
        <v>-3</v>
      </c>
      <c r="AT193" s="11">
        <f t="shared" si="425"/>
        <v>-3</v>
      </c>
      <c r="AU193" s="78">
        <f t="shared" si="426"/>
        <v>72</v>
      </c>
      <c r="AV193" s="65"/>
      <c r="AW193" s="17">
        <v>0</v>
      </c>
      <c r="AX193" s="12">
        <v>5</v>
      </c>
      <c r="AY193" s="12">
        <v>1</v>
      </c>
      <c r="AZ193" s="12">
        <v>0</v>
      </c>
      <c r="BA193" s="12">
        <v>0</v>
      </c>
      <c r="BB193" s="12">
        <v>3</v>
      </c>
      <c r="BC193" s="12">
        <v>1</v>
      </c>
      <c r="BD193" s="12">
        <v>2</v>
      </c>
      <c r="BE193" s="12">
        <v>1</v>
      </c>
      <c r="BF193" s="11">
        <v>3</v>
      </c>
      <c r="BG193" s="11">
        <v>2</v>
      </c>
      <c r="BH193" s="11">
        <v>8</v>
      </c>
      <c r="BI193" s="11">
        <v>9</v>
      </c>
      <c r="BJ193" s="11">
        <v>4</v>
      </c>
      <c r="BK193" s="11">
        <v>5</v>
      </c>
      <c r="BL193" s="11">
        <v>3</v>
      </c>
      <c r="BM193" s="12">
        <v>5</v>
      </c>
      <c r="BN193" s="12">
        <v>12</v>
      </c>
      <c r="BO193" s="23">
        <v>8.5</v>
      </c>
      <c r="BP193" s="27">
        <f t="shared" si="427"/>
        <v>72.5</v>
      </c>
      <c r="BQ193" s="27"/>
      <c r="BR193" s="5">
        <f t="shared" si="428"/>
        <v>-11</v>
      </c>
      <c r="BS193" s="5">
        <f t="shared" si="429"/>
        <v>3</v>
      </c>
      <c r="BT193" s="5">
        <f t="shared" si="430"/>
        <v>8</v>
      </c>
      <c r="BU193" s="5">
        <f t="shared" si="431"/>
        <v>8</v>
      </c>
      <c r="BV193" s="5">
        <f t="shared" si="432"/>
        <v>10</v>
      </c>
      <c r="BW193" s="5">
        <f t="shared" si="433"/>
        <v>0</v>
      </c>
      <c r="BX193" s="5">
        <f t="shared" si="434"/>
        <v>14</v>
      </c>
      <c r="BY193" s="5">
        <f t="shared" si="435"/>
        <v>9</v>
      </c>
      <c r="BZ193" s="5">
        <f t="shared" si="436"/>
        <v>12</v>
      </c>
      <c r="CA193" s="5">
        <f t="shared" si="437"/>
        <v>-7</v>
      </c>
      <c r="CB193" s="5">
        <f t="shared" si="438"/>
        <v>38</v>
      </c>
      <c r="CC193" s="5">
        <f t="shared" si="439"/>
        <v>7</v>
      </c>
      <c r="CD193" s="5">
        <f t="shared" si="440"/>
        <v>19</v>
      </c>
      <c r="CE193" s="5">
        <f t="shared" si="441"/>
        <v>-3</v>
      </c>
      <c r="CF193" s="5">
        <f t="shared" si="442"/>
        <v>17</v>
      </c>
      <c r="CG193" s="5">
        <f t="shared" si="443"/>
        <v>-9</v>
      </c>
      <c r="CH193" s="5">
        <f t="shared" si="444"/>
        <v>15</v>
      </c>
      <c r="CI193" s="5">
        <f t="shared" si="445"/>
        <v>9</v>
      </c>
      <c r="CJ193" s="5">
        <f t="shared" si="446"/>
        <v>5.5</v>
      </c>
      <c r="CK193" s="19">
        <f t="shared" si="447"/>
        <v>144.5</v>
      </c>
      <c r="CL193" s="19"/>
      <c r="CM193" s="5"/>
      <c r="CN193" s="5">
        <f t="shared" si="448"/>
        <v>14</v>
      </c>
      <c r="CO193" s="5">
        <f t="shared" si="449"/>
        <v>5</v>
      </c>
      <c r="CP193" s="5">
        <f t="shared" si="450"/>
        <v>0</v>
      </c>
      <c r="CQ193" s="5">
        <f t="shared" si="451"/>
        <v>2</v>
      </c>
      <c r="CR193" s="5">
        <f t="shared" si="452"/>
        <v>-10</v>
      </c>
      <c r="CS193" s="5">
        <f t="shared" si="453"/>
        <v>14</v>
      </c>
      <c r="CT193" s="5">
        <f t="shared" si="454"/>
        <v>-5</v>
      </c>
      <c r="CU193" s="5">
        <f t="shared" si="455"/>
        <v>3</v>
      </c>
      <c r="CV193" s="5">
        <f t="shared" si="456"/>
        <v>-19</v>
      </c>
      <c r="CW193" s="5">
        <f t="shared" si="457"/>
        <v>45</v>
      </c>
      <c r="CX193" s="5">
        <f t="shared" si="458"/>
        <v>-31</v>
      </c>
      <c r="CY193" s="5">
        <f t="shared" si="459"/>
        <v>12</v>
      </c>
      <c r="CZ193" s="5">
        <f t="shared" si="460"/>
        <v>-22</v>
      </c>
      <c r="DA193" s="5">
        <f t="shared" si="461"/>
        <v>20</v>
      </c>
      <c r="DB193" s="5">
        <f t="shared" si="462"/>
        <v>-26</v>
      </c>
      <c r="DC193" s="5">
        <f t="shared" si="463"/>
        <v>24</v>
      </c>
      <c r="DD193" s="5">
        <f t="shared" si="464"/>
        <v>-6</v>
      </c>
      <c r="DE193" s="5">
        <f t="shared" si="465"/>
        <v>-3.5</v>
      </c>
      <c r="DF193" s="19"/>
      <c r="DG193" s="19"/>
      <c r="DH193" s="19"/>
      <c r="DI193" s="77"/>
      <c r="DJ193" s="121">
        <v>-1.2727272727272727</v>
      </c>
      <c r="DK193" s="121">
        <v>1.6666666666666667</v>
      </c>
      <c r="DL193" s="121">
        <v>0</v>
      </c>
      <c r="DM193" s="121">
        <v>0.25</v>
      </c>
      <c r="DN193" s="121">
        <v>-1</v>
      </c>
      <c r="DO193" s="121" t="e">
        <v>#DIV/0!</v>
      </c>
      <c r="DP193" s="121">
        <v>-0.35714285714285715</v>
      </c>
      <c r="DQ193" s="121">
        <v>0.33333333333333331</v>
      </c>
      <c r="DR193" s="121">
        <v>-1.5833333333333333</v>
      </c>
      <c r="DS193" s="121">
        <v>-6.4285714285714288</v>
      </c>
      <c r="DT193" s="121">
        <v>-0.81578947368421051</v>
      </c>
      <c r="DU193" s="121">
        <v>1.7142857142857142</v>
      </c>
      <c r="DV193" s="121">
        <v>-1.1578947368421053</v>
      </c>
      <c r="DW193" s="121">
        <v>-6.666666666666667</v>
      </c>
      <c r="DX193" s="121">
        <v>-1.5294117647058822</v>
      </c>
      <c r="DY193" s="121">
        <v>-2.6666666666666665</v>
      </c>
      <c r="DZ193" s="121">
        <v>-0.4</v>
      </c>
      <c r="EA193" s="121"/>
      <c r="EB193" s="24"/>
      <c r="EC193" s="65"/>
      <c r="ED193" s="77"/>
      <c r="EE193" s="77"/>
      <c r="EF193" s="77"/>
      <c r="EG193" s="77"/>
      <c r="EH193" s="77"/>
      <c r="EI193" s="77"/>
      <c r="EJ193" s="77"/>
      <c r="EK193" s="77"/>
      <c r="EL193" s="77"/>
      <c r="EM193" s="77"/>
      <c r="EN193" s="77"/>
      <c r="EO193" s="77"/>
      <c r="EP193" s="77"/>
      <c r="EQ193" s="77"/>
      <c r="ER193" s="77"/>
      <c r="ES193" s="77"/>
      <c r="ET193" s="77"/>
      <c r="EU193" s="77"/>
      <c r="EV193" s="77"/>
      <c r="EW193" s="24"/>
      <c r="EX193" s="27"/>
      <c r="EY193" s="77"/>
      <c r="EZ193" s="77"/>
      <c r="FA193" s="77"/>
      <c r="FB193" s="77"/>
      <c r="FC193" s="77"/>
      <c r="FD193" s="77"/>
      <c r="FE193" s="77"/>
      <c r="FF193" s="77"/>
      <c r="FG193" s="77"/>
      <c r="FH193" s="77"/>
      <c r="FI193" s="77"/>
      <c r="FJ193" s="77"/>
      <c r="FK193" s="77"/>
      <c r="FL193" s="77"/>
      <c r="FM193" s="77"/>
      <c r="FN193" s="77"/>
      <c r="FO193" s="77"/>
      <c r="FP193" s="77"/>
      <c r="FQ193" s="77"/>
      <c r="FR193" s="24"/>
      <c r="FS193" s="24"/>
      <c r="FT193" s="24"/>
      <c r="FU193" s="77"/>
      <c r="FV193" s="77"/>
      <c r="FW193" s="77"/>
      <c r="FX193" s="77"/>
      <c r="FY193" s="77"/>
      <c r="FZ193" s="77"/>
      <c r="GA193" s="77"/>
      <c r="GB193" s="77"/>
      <c r="GC193" s="77"/>
      <c r="GD193" s="77"/>
      <c r="GE193" s="77"/>
      <c r="GF193" s="77"/>
      <c r="GG193" s="77"/>
      <c r="GH193" s="77"/>
      <c r="GI193" s="77"/>
      <c r="GJ193" s="77"/>
      <c r="GK193" s="77"/>
      <c r="GL193" s="77"/>
      <c r="GM193" s="77"/>
      <c r="GN193" s="24"/>
      <c r="GO193" s="24">
        <v>0.84389999999999998</v>
      </c>
      <c r="GP193" s="10">
        <f t="shared" si="466"/>
        <v>-9.2828999999999997</v>
      </c>
      <c r="GQ193" s="10">
        <f t="shared" si="467"/>
        <v>2.5316999999999998</v>
      </c>
      <c r="GR193" s="10">
        <f t="shared" si="468"/>
        <v>6.7511999999999999</v>
      </c>
      <c r="GS193" s="10">
        <f t="shared" si="469"/>
        <v>6.7511999999999999</v>
      </c>
      <c r="GT193" s="10">
        <f t="shared" si="470"/>
        <v>8.4390000000000001</v>
      </c>
      <c r="GU193" s="10">
        <f t="shared" si="471"/>
        <v>0</v>
      </c>
      <c r="GV193" s="10">
        <f t="shared" si="472"/>
        <v>11.8146</v>
      </c>
      <c r="GW193" s="10">
        <f t="shared" si="473"/>
        <v>7.5950999999999995</v>
      </c>
      <c r="GX193" s="10">
        <f t="shared" si="474"/>
        <v>10.126799999999999</v>
      </c>
      <c r="GY193" s="10">
        <f t="shared" si="475"/>
        <v>-5.9073000000000002</v>
      </c>
      <c r="GZ193" s="10">
        <f t="shared" si="476"/>
        <v>32.068199999999997</v>
      </c>
      <c r="HA193" s="10">
        <f t="shared" si="477"/>
        <v>5.9073000000000002</v>
      </c>
      <c r="HB193" s="10">
        <f t="shared" si="478"/>
        <v>16.034099999999999</v>
      </c>
      <c r="HC193" s="10">
        <f t="shared" si="479"/>
        <v>-2.5316999999999998</v>
      </c>
      <c r="HD193" s="10">
        <f t="shared" si="480"/>
        <v>14.346299999999999</v>
      </c>
      <c r="HE193" s="10">
        <f t="shared" si="481"/>
        <v>-7.5950999999999995</v>
      </c>
      <c r="HF193" s="10">
        <f t="shared" si="482"/>
        <v>12.6585</v>
      </c>
      <c r="HG193" s="10">
        <f t="shared" si="483"/>
        <v>7.5950999999999995</v>
      </c>
      <c r="HH193" s="10">
        <f t="shared" si="484"/>
        <v>4.6414499999999999</v>
      </c>
      <c r="HI193" s="19">
        <f t="shared" si="485"/>
        <v>121.94355</v>
      </c>
      <c r="HJ193" s="115"/>
      <c r="HK193" s="115"/>
      <c r="HL193" s="115"/>
      <c r="HM193" s="115"/>
      <c r="HN193" s="115"/>
      <c r="HO193" s="115"/>
      <c r="HP193" s="115"/>
      <c r="HQ193" s="115"/>
      <c r="HR193" s="115"/>
      <c r="HS193" s="115"/>
      <c r="HT193" s="115"/>
      <c r="HU193" s="115"/>
      <c r="HV193" s="115"/>
      <c r="HW193" s="115"/>
      <c r="HX193" s="115"/>
      <c r="HY193" s="115"/>
      <c r="HZ193" s="115"/>
      <c r="IA193" s="115"/>
      <c r="IB193" s="115"/>
      <c r="IC193" s="22">
        <f t="shared" si="486"/>
        <v>0.84389999999999998</v>
      </c>
      <c r="ID193" s="22"/>
      <c r="IE193" s="24">
        <f t="shared" si="404"/>
        <v>4.0800118142732944E-7</v>
      </c>
      <c r="IF193" s="24">
        <f t="shared" si="405"/>
        <v>1.0719303766590747E-5</v>
      </c>
    </row>
    <row r="194" spans="1:240" x14ac:dyDescent="0.25">
      <c r="A194" s="163">
        <v>192</v>
      </c>
      <c r="B194" s="49"/>
      <c r="C194" s="49" t="s">
        <v>282</v>
      </c>
      <c r="D194" s="49" t="s">
        <v>186</v>
      </c>
      <c r="E194" s="82">
        <v>325</v>
      </c>
      <c r="F194" s="53" t="s">
        <v>64</v>
      </c>
      <c r="G194" s="17">
        <v>522</v>
      </c>
      <c r="H194" s="12">
        <v>675</v>
      </c>
      <c r="I194" s="12">
        <v>716</v>
      </c>
      <c r="J194" s="12">
        <v>765</v>
      </c>
      <c r="K194" s="12">
        <v>813</v>
      </c>
      <c r="L194" s="12">
        <v>782</v>
      </c>
      <c r="M194" s="12">
        <v>747</v>
      </c>
      <c r="N194" s="12">
        <v>754</v>
      </c>
      <c r="O194" s="12">
        <v>692</v>
      </c>
      <c r="P194" s="11">
        <v>731</v>
      </c>
      <c r="Q194" s="11">
        <v>806</v>
      </c>
      <c r="R194" s="12">
        <v>800</v>
      </c>
      <c r="S194" s="11">
        <v>833</v>
      </c>
      <c r="T194" s="11">
        <v>848</v>
      </c>
      <c r="U194" s="11">
        <v>788</v>
      </c>
      <c r="V194" s="98">
        <v>764</v>
      </c>
      <c r="W194" s="98">
        <v>755</v>
      </c>
      <c r="X194" s="98">
        <v>772</v>
      </c>
      <c r="Y194" s="98">
        <v>784</v>
      </c>
      <c r="Z194" s="98">
        <v>858</v>
      </c>
      <c r="AA194" s="152"/>
      <c r="AB194" s="70">
        <f t="shared" si="407"/>
        <v>153</v>
      </c>
      <c r="AC194" s="12">
        <f t="shared" si="408"/>
        <v>41</v>
      </c>
      <c r="AD194" s="12">
        <f t="shared" si="409"/>
        <v>49</v>
      </c>
      <c r="AE194" s="12">
        <f t="shared" si="410"/>
        <v>48</v>
      </c>
      <c r="AF194" s="12">
        <f t="shared" si="411"/>
        <v>-31</v>
      </c>
      <c r="AG194" s="12">
        <f t="shared" si="412"/>
        <v>-35</v>
      </c>
      <c r="AH194" s="12">
        <f t="shared" si="413"/>
        <v>7</v>
      </c>
      <c r="AI194" s="12">
        <f t="shared" si="414"/>
        <v>-62</v>
      </c>
      <c r="AJ194" s="12">
        <f t="shared" si="415"/>
        <v>39</v>
      </c>
      <c r="AK194" s="12">
        <f t="shared" si="416"/>
        <v>75</v>
      </c>
      <c r="AL194" s="12">
        <f t="shared" si="417"/>
        <v>-6</v>
      </c>
      <c r="AM194" s="12">
        <f t="shared" si="418"/>
        <v>33</v>
      </c>
      <c r="AN194" s="12">
        <f t="shared" si="419"/>
        <v>15</v>
      </c>
      <c r="AO194" s="12">
        <f t="shared" si="420"/>
        <v>-60</v>
      </c>
      <c r="AP194" s="12">
        <f t="shared" si="421"/>
        <v>-24</v>
      </c>
      <c r="AQ194" s="12">
        <f t="shared" si="422"/>
        <v>-9</v>
      </c>
      <c r="AR194" s="12">
        <f t="shared" si="423"/>
        <v>17</v>
      </c>
      <c r="AS194" s="12">
        <f t="shared" si="424"/>
        <v>12</v>
      </c>
      <c r="AT194" s="12">
        <f t="shared" si="425"/>
        <v>74</v>
      </c>
      <c r="AU194" s="79">
        <f t="shared" si="426"/>
        <v>336</v>
      </c>
      <c r="AV194" s="63"/>
      <c r="AW194" s="17">
        <v>10</v>
      </c>
      <c r="AX194" s="12">
        <v>17</v>
      </c>
      <c r="AY194" s="12">
        <v>33</v>
      </c>
      <c r="AZ194" s="12">
        <v>24</v>
      </c>
      <c r="BA194" s="12">
        <v>25</v>
      </c>
      <c r="BB194" s="12">
        <v>33</v>
      </c>
      <c r="BC194" s="12">
        <v>34</v>
      </c>
      <c r="BD194" s="12">
        <v>54</v>
      </c>
      <c r="BE194" s="12">
        <v>41</v>
      </c>
      <c r="BF194" s="11">
        <v>54</v>
      </c>
      <c r="BG194" s="12">
        <v>41</v>
      </c>
      <c r="BH194" s="12">
        <v>48</v>
      </c>
      <c r="BI194" s="12">
        <v>30</v>
      </c>
      <c r="BJ194" s="12">
        <v>74</v>
      </c>
      <c r="BK194" s="12">
        <v>37</v>
      </c>
      <c r="BL194" s="12">
        <v>33</v>
      </c>
      <c r="BM194" s="11">
        <v>34</v>
      </c>
      <c r="BN194" s="11">
        <v>35</v>
      </c>
      <c r="BO194" s="8">
        <v>34.5</v>
      </c>
      <c r="BP194" s="19">
        <f t="shared" si="427"/>
        <v>691.5</v>
      </c>
      <c r="BQ194" s="27"/>
      <c r="BR194" s="5">
        <f t="shared" si="428"/>
        <v>163</v>
      </c>
      <c r="BS194" s="5">
        <f t="shared" si="429"/>
        <v>58</v>
      </c>
      <c r="BT194" s="5">
        <f t="shared" si="430"/>
        <v>82</v>
      </c>
      <c r="BU194" s="5">
        <f t="shared" si="431"/>
        <v>72</v>
      </c>
      <c r="BV194" s="5">
        <f t="shared" si="432"/>
        <v>-6</v>
      </c>
      <c r="BW194" s="5">
        <f t="shared" si="433"/>
        <v>-2</v>
      </c>
      <c r="BX194" s="5">
        <f t="shared" si="434"/>
        <v>41</v>
      </c>
      <c r="BY194" s="5">
        <f t="shared" si="435"/>
        <v>-8</v>
      </c>
      <c r="BZ194" s="5">
        <f t="shared" si="436"/>
        <v>80</v>
      </c>
      <c r="CA194" s="5">
        <f t="shared" si="437"/>
        <v>129</v>
      </c>
      <c r="CB194" s="5">
        <f t="shared" si="438"/>
        <v>35</v>
      </c>
      <c r="CC194" s="5">
        <f t="shared" si="439"/>
        <v>81</v>
      </c>
      <c r="CD194" s="5">
        <f t="shared" si="440"/>
        <v>45</v>
      </c>
      <c r="CE194" s="5">
        <f t="shared" si="441"/>
        <v>14</v>
      </c>
      <c r="CF194" s="5">
        <f t="shared" si="442"/>
        <v>13</v>
      </c>
      <c r="CG194" s="5">
        <f t="shared" si="443"/>
        <v>24</v>
      </c>
      <c r="CH194" s="5">
        <f t="shared" si="444"/>
        <v>51</v>
      </c>
      <c r="CI194" s="5">
        <f t="shared" si="445"/>
        <v>47</v>
      </c>
      <c r="CJ194" s="5">
        <f t="shared" si="446"/>
        <v>108.5</v>
      </c>
      <c r="CK194" s="19">
        <f t="shared" si="447"/>
        <v>1027.5</v>
      </c>
      <c r="CL194" s="19"/>
      <c r="CM194" s="5"/>
      <c r="CN194" s="5">
        <f t="shared" si="448"/>
        <v>-105</v>
      </c>
      <c r="CO194" s="5">
        <f t="shared" si="449"/>
        <v>24</v>
      </c>
      <c r="CP194" s="5">
        <f t="shared" si="450"/>
        <v>-10</v>
      </c>
      <c r="CQ194" s="5">
        <f t="shared" si="451"/>
        <v>-78</v>
      </c>
      <c r="CR194" s="5">
        <f t="shared" si="452"/>
        <v>4</v>
      </c>
      <c r="CS194" s="5">
        <f t="shared" si="453"/>
        <v>43</v>
      </c>
      <c r="CT194" s="5">
        <f t="shared" si="454"/>
        <v>-49</v>
      </c>
      <c r="CU194" s="5">
        <f t="shared" si="455"/>
        <v>88</v>
      </c>
      <c r="CV194" s="5">
        <f t="shared" si="456"/>
        <v>49</v>
      </c>
      <c r="CW194" s="5">
        <f t="shared" si="457"/>
        <v>-94</v>
      </c>
      <c r="CX194" s="5">
        <f t="shared" si="458"/>
        <v>46</v>
      </c>
      <c r="CY194" s="5">
        <f t="shared" si="459"/>
        <v>-36</v>
      </c>
      <c r="CZ194" s="5">
        <f t="shared" si="460"/>
        <v>-31</v>
      </c>
      <c r="DA194" s="5">
        <f t="shared" si="461"/>
        <v>-1</v>
      </c>
      <c r="DB194" s="5">
        <f t="shared" si="462"/>
        <v>11</v>
      </c>
      <c r="DC194" s="5">
        <f t="shared" si="463"/>
        <v>27</v>
      </c>
      <c r="DD194" s="5">
        <f t="shared" si="464"/>
        <v>-4</v>
      </c>
      <c r="DE194" s="5">
        <f t="shared" si="465"/>
        <v>61.5</v>
      </c>
      <c r="DF194" s="19"/>
      <c r="DG194" s="19"/>
      <c r="DH194" s="19"/>
      <c r="DI194" s="77"/>
      <c r="DJ194" s="121">
        <v>-0.64417177914110424</v>
      </c>
      <c r="DK194" s="121">
        <v>0.41379310344827586</v>
      </c>
      <c r="DL194" s="121">
        <v>-0.12195121951219512</v>
      </c>
      <c r="DM194" s="121">
        <v>-1.0833333333333333</v>
      </c>
      <c r="DN194" s="121">
        <v>-0.66666666666666663</v>
      </c>
      <c r="DO194" s="121">
        <v>-21.5</v>
      </c>
      <c r="DP194" s="121">
        <v>-1.1951219512195121</v>
      </c>
      <c r="DQ194" s="121">
        <v>-11</v>
      </c>
      <c r="DR194" s="121">
        <v>0.61250000000000004</v>
      </c>
      <c r="DS194" s="121">
        <v>-0.72868217054263562</v>
      </c>
      <c r="DT194" s="121">
        <v>1.3142857142857143</v>
      </c>
      <c r="DU194" s="121">
        <v>-0.44444444444444442</v>
      </c>
      <c r="DV194" s="121">
        <v>-0.68888888888888888</v>
      </c>
      <c r="DW194" s="121">
        <v>-7.1428571428571425E-2</v>
      </c>
      <c r="DX194" s="121">
        <v>0.84615384615384615</v>
      </c>
      <c r="DY194" s="121">
        <v>1.125</v>
      </c>
      <c r="DZ194" s="121">
        <v>-7.8431372549019607E-2</v>
      </c>
      <c r="EA194" s="121"/>
      <c r="EB194" s="24"/>
      <c r="EC194" s="65"/>
      <c r="ED194" s="77"/>
      <c r="EE194" s="77"/>
      <c r="EF194" s="77"/>
      <c r="EG194" s="77"/>
      <c r="EH194" s="77"/>
      <c r="EI194" s="77"/>
      <c r="EJ194" s="77"/>
      <c r="EK194" s="77"/>
      <c r="EL194" s="77"/>
      <c r="EM194" s="77"/>
      <c r="EN194" s="77"/>
      <c r="EO194" s="77"/>
      <c r="EP194" s="77"/>
      <c r="EQ194" s="77"/>
      <c r="ER194" s="77"/>
      <c r="ES194" s="77"/>
      <c r="ET194" s="77"/>
      <c r="EU194" s="77"/>
      <c r="EV194" s="77"/>
      <c r="EW194" s="24"/>
      <c r="EX194" s="27"/>
      <c r="EY194" s="77"/>
      <c r="EZ194" s="77"/>
      <c r="FA194" s="77"/>
      <c r="FB194" s="77"/>
      <c r="FC194" s="77"/>
      <c r="FD194" s="77"/>
      <c r="FE194" s="77"/>
      <c r="FF194" s="77"/>
      <c r="FG194" s="77"/>
      <c r="FH194" s="77"/>
      <c r="FI194" s="77"/>
      <c r="FJ194" s="77"/>
      <c r="FK194" s="77"/>
      <c r="FL194" s="77"/>
      <c r="FM194" s="77"/>
      <c r="FN194" s="77"/>
      <c r="FO194" s="77"/>
      <c r="FP194" s="77"/>
      <c r="FQ194" s="77"/>
      <c r="FR194" s="24"/>
      <c r="FS194" s="24"/>
      <c r="FT194" s="24"/>
      <c r="FU194" s="77"/>
      <c r="FV194" s="77"/>
      <c r="FW194" s="77"/>
      <c r="FX194" s="77"/>
      <c r="FY194" s="77"/>
      <c r="FZ194" s="77"/>
      <c r="GA194" s="77"/>
      <c r="GB194" s="77"/>
      <c r="GC194" s="77"/>
      <c r="GD194" s="77"/>
      <c r="GE194" s="77"/>
      <c r="GF194" s="77"/>
      <c r="GG194" s="77"/>
      <c r="GH194" s="77"/>
      <c r="GI194" s="77"/>
      <c r="GJ194" s="77"/>
      <c r="GK194" s="77"/>
      <c r="GL194" s="77"/>
      <c r="GM194" s="77"/>
      <c r="GN194" s="24"/>
      <c r="GO194" s="24">
        <v>1.3049999999999999E-2</v>
      </c>
      <c r="GP194" s="10">
        <f t="shared" si="466"/>
        <v>2.1271499999999999</v>
      </c>
      <c r="GQ194" s="10">
        <f t="shared" si="467"/>
        <v>0.75689999999999991</v>
      </c>
      <c r="GR194" s="10">
        <f t="shared" si="468"/>
        <v>1.0700999999999998</v>
      </c>
      <c r="GS194" s="10">
        <f t="shared" si="469"/>
        <v>0.93959999999999999</v>
      </c>
      <c r="GT194" s="10">
        <f t="shared" si="470"/>
        <v>-7.8299999999999995E-2</v>
      </c>
      <c r="GU194" s="10">
        <f t="shared" si="471"/>
        <v>-2.6099999999999998E-2</v>
      </c>
      <c r="GV194" s="10">
        <f t="shared" si="472"/>
        <v>0.53504999999999991</v>
      </c>
      <c r="GW194" s="10">
        <f t="shared" si="473"/>
        <v>-0.10439999999999999</v>
      </c>
      <c r="GX194" s="10">
        <f t="shared" si="474"/>
        <v>1.044</v>
      </c>
      <c r="GY194" s="10">
        <f t="shared" si="475"/>
        <v>1.6834499999999999</v>
      </c>
      <c r="GZ194" s="10">
        <f t="shared" si="476"/>
        <v>0.45674999999999999</v>
      </c>
      <c r="HA194" s="10">
        <f t="shared" si="477"/>
        <v>1.0570499999999998</v>
      </c>
      <c r="HB194" s="10">
        <f t="shared" si="478"/>
        <v>0.58724999999999994</v>
      </c>
      <c r="HC194" s="10">
        <f t="shared" si="479"/>
        <v>0.18269999999999997</v>
      </c>
      <c r="HD194" s="10">
        <f t="shared" si="480"/>
        <v>0.16965</v>
      </c>
      <c r="HE194" s="10">
        <f t="shared" si="481"/>
        <v>0.31319999999999998</v>
      </c>
      <c r="HF194" s="10">
        <f t="shared" si="482"/>
        <v>0.66554999999999997</v>
      </c>
      <c r="HG194" s="10">
        <f t="shared" si="483"/>
        <v>0.61334999999999995</v>
      </c>
      <c r="HH194" s="10">
        <f t="shared" si="484"/>
        <v>1.4159249999999999</v>
      </c>
      <c r="HI194" s="19">
        <f t="shared" si="485"/>
        <v>13.408874999999998</v>
      </c>
      <c r="HJ194" s="115"/>
      <c r="HK194" s="115"/>
      <c r="HL194" s="115"/>
      <c r="HM194" s="115"/>
      <c r="HN194" s="115"/>
      <c r="HO194" s="115"/>
      <c r="HP194" s="115"/>
      <c r="HQ194" s="115"/>
      <c r="HR194" s="115"/>
      <c r="HS194" s="115"/>
      <c r="HT194" s="115"/>
      <c r="HU194" s="115"/>
      <c r="HV194" s="115"/>
      <c r="HW194" s="115"/>
      <c r="HX194" s="115"/>
      <c r="HY194" s="115"/>
      <c r="HZ194" s="115"/>
      <c r="IA194" s="115"/>
      <c r="IB194" s="115"/>
      <c r="IC194" s="22">
        <f t="shared" si="486"/>
        <v>1.3049999999999999E-2</v>
      </c>
      <c r="ID194" s="22"/>
      <c r="IE194" s="24">
        <f t="shared" si="404"/>
        <v>1.2446521514020217E-7</v>
      </c>
      <c r="IF194" s="24">
        <f t="shared" si="405"/>
        <v>1.1786913231019146E-6</v>
      </c>
    </row>
    <row r="195" spans="1:240" x14ac:dyDescent="0.25">
      <c r="A195" s="163">
        <v>193</v>
      </c>
      <c r="B195" s="49"/>
      <c r="C195" s="49" t="s">
        <v>185</v>
      </c>
      <c r="D195" s="49" t="s">
        <v>185</v>
      </c>
      <c r="E195" s="82">
        <v>206</v>
      </c>
      <c r="F195" s="53" t="s">
        <v>30</v>
      </c>
      <c r="G195" s="17">
        <v>449</v>
      </c>
      <c r="H195" s="12">
        <v>467</v>
      </c>
      <c r="I195" s="12">
        <v>569</v>
      </c>
      <c r="J195" s="12">
        <v>572</v>
      </c>
      <c r="K195" s="12">
        <v>521</v>
      </c>
      <c r="L195" s="12">
        <v>503</v>
      </c>
      <c r="M195" s="12">
        <v>552</v>
      </c>
      <c r="N195" s="12">
        <v>573</v>
      </c>
      <c r="O195" s="12">
        <v>599</v>
      </c>
      <c r="P195" s="11">
        <v>668</v>
      </c>
      <c r="Q195" s="11">
        <v>669</v>
      </c>
      <c r="R195" s="12">
        <v>701</v>
      </c>
      <c r="S195" s="11">
        <v>737</v>
      </c>
      <c r="T195" s="11">
        <v>769</v>
      </c>
      <c r="U195" s="11">
        <v>821</v>
      </c>
      <c r="V195" s="98">
        <v>872</v>
      </c>
      <c r="W195" s="98">
        <v>917</v>
      </c>
      <c r="X195" s="98">
        <v>961</v>
      </c>
      <c r="Y195" s="98">
        <v>1007</v>
      </c>
      <c r="Z195" s="97">
        <v>1104</v>
      </c>
      <c r="AA195" s="152"/>
      <c r="AB195" s="72">
        <f t="shared" si="407"/>
        <v>18</v>
      </c>
      <c r="AC195" s="11">
        <f t="shared" si="408"/>
        <v>102</v>
      </c>
      <c r="AD195" s="11">
        <f t="shared" si="409"/>
        <v>3</v>
      </c>
      <c r="AE195" s="11">
        <f t="shared" si="410"/>
        <v>-51</v>
      </c>
      <c r="AF195" s="11">
        <f t="shared" si="411"/>
        <v>-18</v>
      </c>
      <c r="AG195" s="11">
        <f t="shared" si="412"/>
        <v>49</v>
      </c>
      <c r="AH195" s="11">
        <f t="shared" si="413"/>
        <v>21</v>
      </c>
      <c r="AI195" s="11">
        <f t="shared" si="414"/>
        <v>26</v>
      </c>
      <c r="AJ195" s="11">
        <f t="shared" si="415"/>
        <v>69</v>
      </c>
      <c r="AK195" s="11">
        <f t="shared" si="416"/>
        <v>1</v>
      </c>
      <c r="AL195" s="11">
        <f t="shared" si="417"/>
        <v>32</v>
      </c>
      <c r="AM195" s="11">
        <f t="shared" si="418"/>
        <v>36</v>
      </c>
      <c r="AN195" s="11">
        <f t="shared" si="419"/>
        <v>32</v>
      </c>
      <c r="AO195" s="11">
        <f t="shared" si="420"/>
        <v>52</v>
      </c>
      <c r="AP195" s="11">
        <f t="shared" si="421"/>
        <v>51</v>
      </c>
      <c r="AQ195" s="11">
        <f t="shared" si="422"/>
        <v>45</v>
      </c>
      <c r="AR195" s="11">
        <f t="shared" si="423"/>
        <v>44</v>
      </c>
      <c r="AS195" s="11">
        <f t="shared" si="424"/>
        <v>46</v>
      </c>
      <c r="AT195" s="11">
        <f t="shared" si="425"/>
        <v>97</v>
      </c>
      <c r="AU195" s="78">
        <f t="shared" ref="AU195:AU197" si="487">SUM(AB195:AT195)</f>
        <v>655</v>
      </c>
      <c r="AV195" s="65"/>
      <c r="AW195" s="17">
        <v>1</v>
      </c>
      <c r="AX195" s="12">
        <v>9</v>
      </c>
      <c r="AY195" s="12">
        <v>10</v>
      </c>
      <c r="AZ195" s="12">
        <v>23</v>
      </c>
      <c r="BA195" s="12">
        <v>10</v>
      </c>
      <c r="BB195" s="12">
        <v>22</v>
      </c>
      <c r="BC195" s="12">
        <v>9</v>
      </c>
      <c r="BD195" s="12">
        <v>10</v>
      </c>
      <c r="BE195" s="12">
        <v>4</v>
      </c>
      <c r="BF195" s="11">
        <v>7</v>
      </c>
      <c r="BG195" s="11">
        <v>11</v>
      </c>
      <c r="BH195" s="11">
        <v>8</v>
      </c>
      <c r="BI195" s="11">
        <v>13</v>
      </c>
      <c r="BJ195" s="11">
        <v>7</v>
      </c>
      <c r="BK195" s="11">
        <v>5</v>
      </c>
      <c r="BL195" s="11">
        <v>5</v>
      </c>
      <c r="BM195" s="11">
        <v>9</v>
      </c>
      <c r="BN195" s="11">
        <v>12</v>
      </c>
      <c r="BO195" s="8">
        <v>10.5</v>
      </c>
      <c r="BP195" s="27">
        <f t="shared" ref="BP195:BP197" si="488">SUM(AW195:BO195)</f>
        <v>185.5</v>
      </c>
      <c r="BQ195" s="19"/>
      <c r="BR195" s="5">
        <f t="shared" si="428"/>
        <v>19</v>
      </c>
      <c r="BS195" s="5">
        <f t="shared" si="429"/>
        <v>111</v>
      </c>
      <c r="BT195" s="5">
        <f t="shared" si="430"/>
        <v>13</v>
      </c>
      <c r="BU195" s="5">
        <f t="shared" si="431"/>
        <v>-28</v>
      </c>
      <c r="BV195" s="5">
        <f t="shared" si="432"/>
        <v>-8</v>
      </c>
      <c r="BW195" s="5">
        <f t="shared" si="433"/>
        <v>71</v>
      </c>
      <c r="BX195" s="5">
        <f t="shared" si="434"/>
        <v>30</v>
      </c>
      <c r="BY195" s="5">
        <f t="shared" si="435"/>
        <v>36</v>
      </c>
      <c r="BZ195" s="5">
        <f t="shared" si="436"/>
        <v>73</v>
      </c>
      <c r="CA195" s="5">
        <f t="shared" si="437"/>
        <v>8</v>
      </c>
      <c r="CB195" s="5">
        <f t="shared" si="438"/>
        <v>43</v>
      </c>
      <c r="CC195" s="5">
        <f t="shared" si="439"/>
        <v>44</v>
      </c>
      <c r="CD195" s="5">
        <f t="shared" si="440"/>
        <v>45</v>
      </c>
      <c r="CE195" s="5">
        <f t="shared" si="441"/>
        <v>59</v>
      </c>
      <c r="CF195" s="5">
        <f t="shared" si="442"/>
        <v>56</v>
      </c>
      <c r="CG195" s="5">
        <f t="shared" si="443"/>
        <v>50</v>
      </c>
      <c r="CH195" s="5">
        <f t="shared" si="444"/>
        <v>53</v>
      </c>
      <c r="CI195" s="5">
        <f t="shared" si="445"/>
        <v>58</v>
      </c>
      <c r="CJ195" s="5">
        <f t="shared" si="446"/>
        <v>107.5</v>
      </c>
      <c r="CK195" s="19">
        <f t="shared" ref="CK195:CK197" si="489">SUM(BR195:CJ195)</f>
        <v>840.5</v>
      </c>
      <c r="CL195" s="19"/>
      <c r="CM195" s="5"/>
      <c r="CN195" s="5">
        <f t="shared" si="448"/>
        <v>92</v>
      </c>
      <c r="CO195" s="5">
        <f t="shared" si="449"/>
        <v>-98</v>
      </c>
      <c r="CP195" s="5">
        <f t="shared" si="450"/>
        <v>-41</v>
      </c>
      <c r="CQ195" s="5">
        <f t="shared" si="451"/>
        <v>20</v>
      </c>
      <c r="CR195" s="5">
        <f t="shared" si="452"/>
        <v>79</v>
      </c>
      <c r="CS195" s="5">
        <f t="shared" si="453"/>
        <v>-41</v>
      </c>
      <c r="CT195" s="5">
        <f t="shared" si="454"/>
        <v>6</v>
      </c>
      <c r="CU195" s="5">
        <f t="shared" si="455"/>
        <v>37</v>
      </c>
      <c r="CV195" s="5">
        <f t="shared" si="456"/>
        <v>-65</v>
      </c>
      <c r="CW195" s="5">
        <f t="shared" si="457"/>
        <v>35</v>
      </c>
      <c r="CX195" s="5">
        <f t="shared" si="458"/>
        <v>1</v>
      </c>
      <c r="CY195" s="5">
        <f t="shared" si="459"/>
        <v>1</v>
      </c>
      <c r="CZ195" s="5">
        <f t="shared" si="460"/>
        <v>14</v>
      </c>
      <c r="DA195" s="5">
        <f t="shared" si="461"/>
        <v>-3</v>
      </c>
      <c r="DB195" s="5">
        <f t="shared" si="462"/>
        <v>-6</v>
      </c>
      <c r="DC195" s="5">
        <f t="shared" si="463"/>
        <v>3</v>
      </c>
      <c r="DD195" s="5">
        <f t="shared" si="464"/>
        <v>5</v>
      </c>
      <c r="DE195" s="5">
        <f t="shared" si="465"/>
        <v>49.5</v>
      </c>
      <c r="DF195" s="19"/>
      <c r="DG195" s="19"/>
      <c r="DH195" s="19"/>
      <c r="DI195" s="77"/>
      <c r="DJ195" s="121">
        <v>4.8421052631578947</v>
      </c>
      <c r="DK195" s="121">
        <v>-0.88288288288288286</v>
      </c>
      <c r="DL195" s="121">
        <v>-3.1538461538461537</v>
      </c>
      <c r="DM195" s="121">
        <v>-0.7142857142857143</v>
      </c>
      <c r="DN195" s="121">
        <v>-9.875</v>
      </c>
      <c r="DO195" s="121">
        <v>-0.57746478873239437</v>
      </c>
      <c r="DP195" s="121">
        <v>0.2</v>
      </c>
      <c r="DQ195" s="121">
        <v>1.0277777777777777</v>
      </c>
      <c r="DR195" s="121">
        <v>-0.8904109589041096</v>
      </c>
      <c r="DS195" s="121">
        <v>4.375</v>
      </c>
      <c r="DT195" s="121">
        <v>2.3255813953488372E-2</v>
      </c>
      <c r="DU195" s="121">
        <v>2.2727272727272728E-2</v>
      </c>
      <c r="DV195" s="121">
        <v>0.31111111111111112</v>
      </c>
      <c r="DW195" s="121">
        <v>-5.0847457627118647E-2</v>
      </c>
      <c r="DX195" s="121">
        <v>-0.10714285714285714</v>
      </c>
      <c r="DY195" s="121">
        <v>0.06</v>
      </c>
      <c r="DZ195" s="121">
        <v>9.4339622641509441E-2</v>
      </c>
      <c r="EA195" s="121"/>
      <c r="EB195" s="24"/>
      <c r="EC195" s="63"/>
      <c r="ED195" s="77"/>
      <c r="EE195" s="77"/>
      <c r="EF195" s="77"/>
      <c r="EG195" s="77"/>
      <c r="EH195" s="77"/>
      <c r="EI195" s="77"/>
      <c r="EJ195" s="77"/>
      <c r="EK195" s="77"/>
      <c r="EL195" s="77"/>
      <c r="EM195" s="77"/>
      <c r="EN195" s="77"/>
      <c r="EO195" s="77"/>
      <c r="EP195" s="77"/>
      <c r="EQ195" s="77"/>
      <c r="ER195" s="77"/>
      <c r="ES195" s="77"/>
      <c r="ET195" s="77"/>
      <c r="EU195" s="77"/>
      <c r="EV195" s="77"/>
      <c r="EW195" s="24"/>
      <c r="EX195" s="19"/>
      <c r="EY195" s="77"/>
      <c r="EZ195" s="77"/>
      <c r="FA195" s="77"/>
      <c r="FB195" s="77"/>
      <c r="FC195" s="77"/>
      <c r="FD195" s="77"/>
      <c r="FE195" s="77"/>
      <c r="FF195" s="77"/>
      <c r="FG195" s="77"/>
      <c r="FH195" s="77"/>
      <c r="FI195" s="77"/>
      <c r="FJ195" s="77"/>
      <c r="FK195" s="77"/>
      <c r="FL195" s="77"/>
      <c r="FM195" s="77"/>
      <c r="FN195" s="77"/>
      <c r="FO195" s="77"/>
      <c r="FP195" s="77"/>
      <c r="FQ195" s="77"/>
      <c r="FR195" s="24"/>
      <c r="FS195" s="24"/>
      <c r="FT195" s="24"/>
      <c r="FU195" s="77"/>
      <c r="FV195" s="77"/>
      <c r="FW195" s="77"/>
      <c r="FX195" s="77"/>
      <c r="FY195" s="77"/>
      <c r="FZ195" s="77"/>
      <c r="GA195" s="77"/>
      <c r="GB195" s="77"/>
      <c r="GC195" s="77"/>
      <c r="GD195" s="77"/>
      <c r="GE195" s="77"/>
      <c r="GF195" s="77"/>
      <c r="GG195" s="77"/>
      <c r="GH195" s="77"/>
      <c r="GI195" s="77"/>
      <c r="GJ195" s="77"/>
      <c r="GK195" s="77"/>
      <c r="GL195" s="77"/>
      <c r="GM195" s="77"/>
      <c r="GN195" s="24"/>
      <c r="GO195" s="24">
        <v>1.74E-3</v>
      </c>
      <c r="GP195" s="10">
        <f t="shared" si="466"/>
        <v>3.3059999999999999E-2</v>
      </c>
      <c r="GQ195" s="10">
        <f t="shared" si="467"/>
        <v>0.19314000000000001</v>
      </c>
      <c r="GR195" s="10">
        <f t="shared" si="468"/>
        <v>2.2620000000000001E-2</v>
      </c>
      <c r="GS195" s="10">
        <f t="shared" si="469"/>
        <v>-4.8719999999999999E-2</v>
      </c>
      <c r="GT195" s="10">
        <f t="shared" si="470"/>
        <v>-1.392E-2</v>
      </c>
      <c r="GU195" s="10">
        <f t="shared" si="471"/>
        <v>0.12354</v>
      </c>
      <c r="GV195" s="10">
        <f t="shared" si="472"/>
        <v>5.2200000000000003E-2</v>
      </c>
      <c r="GW195" s="10">
        <f t="shared" si="473"/>
        <v>6.2640000000000001E-2</v>
      </c>
      <c r="GX195" s="10">
        <f t="shared" si="474"/>
        <v>0.12701999999999999</v>
      </c>
      <c r="GY195" s="10">
        <f t="shared" si="475"/>
        <v>1.392E-2</v>
      </c>
      <c r="GZ195" s="10">
        <f t="shared" si="476"/>
        <v>7.4819999999999998E-2</v>
      </c>
      <c r="HA195" s="10">
        <f t="shared" si="477"/>
        <v>7.6560000000000003E-2</v>
      </c>
      <c r="HB195" s="10">
        <f t="shared" si="478"/>
        <v>7.8299999999999995E-2</v>
      </c>
      <c r="HC195" s="10">
        <f t="shared" si="479"/>
        <v>0.10266</v>
      </c>
      <c r="HD195" s="10">
        <f t="shared" si="480"/>
        <v>9.7439999999999999E-2</v>
      </c>
      <c r="HE195" s="10">
        <f t="shared" si="481"/>
        <v>8.6999999999999994E-2</v>
      </c>
      <c r="HF195" s="10">
        <f t="shared" si="482"/>
        <v>9.2219999999999996E-2</v>
      </c>
      <c r="HG195" s="10">
        <f t="shared" si="483"/>
        <v>0.10092</v>
      </c>
      <c r="HH195" s="10">
        <f t="shared" si="484"/>
        <v>0.18704999999999999</v>
      </c>
      <c r="HI195" s="19">
        <f t="shared" si="485"/>
        <v>1.4624699999999999</v>
      </c>
      <c r="HJ195" s="115"/>
      <c r="HK195" s="115"/>
      <c r="HL195" s="115"/>
      <c r="HM195" s="115"/>
      <c r="HN195" s="115"/>
      <c r="HO195" s="115"/>
      <c r="HP195" s="115"/>
      <c r="HQ195" s="115"/>
      <c r="HR195" s="115"/>
      <c r="HS195" s="115"/>
      <c r="HT195" s="115"/>
      <c r="HU195" s="115"/>
      <c r="HV195" s="115"/>
      <c r="HW195" s="115"/>
      <c r="HX195" s="115"/>
      <c r="HY195" s="115"/>
      <c r="HZ195" s="115"/>
      <c r="IA195" s="115"/>
      <c r="IB195" s="115"/>
      <c r="IC195" s="22">
        <f t="shared" si="486"/>
        <v>1.74E-3</v>
      </c>
      <c r="ID195" s="22"/>
      <c r="IE195" s="24">
        <f t="shared" si="404"/>
        <v>1.6442409373360044E-8</v>
      </c>
      <c r="IF195" s="24">
        <f t="shared" si="405"/>
        <v>1.2855669840287549E-7</v>
      </c>
    </row>
    <row r="196" spans="1:240" x14ac:dyDescent="0.25">
      <c r="A196" s="163">
        <v>194</v>
      </c>
      <c r="B196" s="43"/>
      <c r="C196" s="43" t="s">
        <v>283</v>
      </c>
      <c r="D196" s="43" t="s">
        <v>184</v>
      </c>
      <c r="E196" s="82">
        <v>126</v>
      </c>
      <c r="F196" s="52" t="s">
        <v>19</v>
      </c>
      <c r="G196" s="17">
        <v>4165</v>
      </c>
      <c r="H196" s="12">
        <v>4284</v>
      </c>
      <c r="I196" s="12">
        <v>4391</v>
      </c>
      <c r="J196" s="12">
        <v>4282</v>
      </c>
      <c r="K196" s="12">
        <v>4404</v>
      </c>
      <c r="L196" s="12">
        <v>4437</v>
      </c>
      <c r="M196" s="12">
        <v>4414</v>
      </c>
      <c r="N196" s="12">
        <v>4374</v>
      </c>
      <c r="O196" s="12">
        <v>4357</v>
      </c>
      <c r="P196" s="11">
        <v>4399</v>
      </c>
      <c r="Q196" s="11">
        <v>4492</v>
      </c>
      <c r="R196" s="12">
        <v>4426</v>
      </c>
      <c r="S196" s="11">
        <v>4376</v>
      </c>
      <c r="T196" s="11">
        <v>4364</v>
      </c>
      <c r="U196" s="11">
        <v>4262</v>
      </c>
      <c r="V196" s="98">
        <v>4107</v>
      </c>
      <c r="W196" s="98">
        <v>3918</v>
      </c>
      <c r="X196" s="98">
        <v>3891</v>
      </c>
      <c r="Y196" s="98">
        <v>3859</v>
      </c>
      <c r="Z196" s="97">
        <v>3806</v>
      </c>
      <c r="AA196" s="152"/>
      <c r="AB196" s="70">
        <f t="shared" si="407"/>
        <v>119</v>
      </c>
      <c r="AC196" s="12">
        <f t="shared" si="408"/>
        <v>107</v>
      </c>
      <c r="AD196" s="12">
        <f t="shared" si="409"/>
        <v>-109</v>
      </c>
      <c r="AE196" s="12">
        <f t="shared" si="410"/>
        <v>122</v>
      </c>
      <c r="AF196" s="12">
        <f t="shared" si="411"/>
        <v>33</v>
      </c>
      <c r="AG196" s="12">
        <f t="shared" si="412"/>
        <v>-23</v>
      </c>
      <c r="AH196" s="12">
        <f t="shared" si="413"/>
        <v>-40</v>
      </c>
      <c r="AI196" s="12">
        <f t="shared" si="414"/>
        <v>-17</v>
      </c>
      <c r="AJ196" s="12">
        <f t="shared" si="415"/>
        <v>42</v>
      </c>
      <c r="AK196" s="12">
        <f t="shared" si="416"/>
        <v>93</v>
      </c>
      <c r="AL196" s="12">
        <f t="shared" si="417"/>
        <v>-66</v>
      </c>
      <c r="AM196" s="12">
        <f t="shared" si="418"/>
        <v>-50</v>
      </c>
      <c r="AN196" s="12">
        <f t="shared" si="419"/>
        <v>-12</v>
      </c>
      <c r="AO196" s="12">
        <f t="shared" si="420"/>
        <v>-102</v>
      </c>
      <c r="AP196" s="12">
        <f t="shared" si="421"/>
        <v>-155</v>
      </c>
      <c r="AQ196" s="12">
        <f t="shared" si="422"/>
        <v>-189</v>
      </c>
      <c r="AR196" s="12">
        <f t="shared" si="423"/>
        <v>-27</v>
      </c>
      <c r="AS196" s="12">
        <f t="shared" si="424"/>
        <v>-32</v>
      </c>
      <c r="AT196" s="12">
        <f t="shared" si="425"/>
        <v>-53</v>
      </c>
      <c r="AU196" s="79">
        <f t="shared" si="487"/>
        <v>-359</v>
      </c>
      <c r="AV196" s="63"/>
      <c r="AW196" s="17">
        <v>3</v>
      </c>
      <c r="AX196" s="12">
        <v>0</v>
      </c>
      <c r="AY196" s="12">
        <v>3</v>
      </c>
      <c r="AZ196" s="12">
        <v>6</v>
      </c>
      <c r="BA196" s="12">
        <v>6</v>
      </c>
      <c r="BB196" s="12">
        <v>5</v>
      </c>
      <c r="BC196" s="12">
        <v>4</v>
      </c>
      <c r="BD196" s="12">
        <v>5</v>
      </c>
      <c r="BE196" s="12">
        <v>8</v>
      </c>
      <c r="BF196" s="11">
        <v>11</v>
      </c>
      <c r="BG196" s="11">
        <v>14</v>
      </c>
      <c r="BH196" s="11">
        <v>7</v>
      </c>
      <c r="BI196" s="11">
        <v>12</v>
      </c>
      <c r="BJ196" s="11">
        <v>12</v>
      </c>
      <c r="BK196" s="11">
        <v>19</v>
      </c>
      <c r="BL196" s="11">
        <v>10</v>
      </c>
      <c r="BM196" s="11">
        <v>5</v>
      </c>
      <c r="BN196" s="11">
        <v>13</v>
      </c>
      <c r="BO196" s="8">
        <v>9</v>
      </c>
      <c r="BP196" s="19">
        <f t="shared" si="488"/>
        <v>152</v>
      </c>
      <c r="BQ196" s="27"/>
      <c r="BR196" s="5">
        <f t="shared" si="428"/>
        <v>122</v>
      </c>
      <c r="BS196" s="5">
        <f t="shared" si="429"/>
        <v>107</v>
      </c>
      <c r="BT196" s="5">
        <f t="shared" si="430"/>
        <v>-106</v>
      </c>
      <c r="BU196" s="5">
        <f t="shared" si="431"/>
        <v>128</v>
      </c>
      <c r="BV196" s="5">
        <f t="shared" si="432"/>
        <v>39</v>
      </c>
      <c r="BW196" s="5">
        <f t="shared" si="433"/>
        <v>-18</v>
      </c>
      <c r="BX196" s="5">
        <f t="shared" si="434"/>
        <v>-36</v>
      </c>
      <c r="BY196" s="5">
        <f t="shared" si="435"/>
        <v>-12</v>
      </c>
      <c r="BZ196" s="5">
        <f t="shared" si="436"/>
        <v>50</v>
      </c>
      <c r="CA196" s="5">
        <f t="shared" si="437"/>
        <v>104</v>
      </c>
      <c r="CB196" s="5">
        <f t="shared" si="438"/>
        <v>-52</v>
      </c>
      <c r="CC196" s="5">
        <f t="shared" si="439"/>
        <v>-43</v>
      </c>
      <c r="CD196" s="5">
        <f t="shared" si="440"/>
        <v>0</v>
      </c>
      <c r="CE196" s="5">
        <f t="shared" si="441"/>
        <v>-90</v>
      </c>
      <c r="CF196" s="5">
        <f t="shared" si="442"/>
        <v>-136</v>
      </c>
      <c r="CG196" s="5">
        <f t="shared" si="443"/>
        <v>-179</v>
      </c>
      <c r="CH196" s="5">
        <f t="shared" si="444"/>
        <v>-22</v>
      </c>
      <c r="CI196" s="5">
        <f t="shared" si="445"/>
        <v>-19</v>
      </c>
      <c r="CJ196" s="5">
        <f t="shared" si="446"/>
        <v>-44</v>
      </c>
      <c r="CK196" s="19">
        <f t="shared" si="489"/>
        <v>-207</v>
      </c>
      <c r="CL196" s="19"/>
      <c r="CM196" s="5"/>
      <c r="CN196" s="5">
        <f t="shared" si="448"/>
        <v>-15</v>
      </c>
      <c r="CO196" s="5">
        <f t="shared" si="449"/>
        <v>-213</v>
      </c>
      <c r="CP196" s="5">
        <f t="shared" si="450"/>
        <v>234</v>
      </c>
      <c r="CQ196" s="5">
        <f t="shared" si="451"/>
        <v>-89</v>
      </c>
      <c r="CR196" s="5">
        <f t="shared" si="452"/>
        <v>-57</v>
      </c>
      <c r="CS196" s="5">
        <f t="shared" si="453"/>
        <v>-18</v>
      </c>
      <c r="CT196" s="5">
        <f t="shared" si="454"/>
        <v>24</v>
      </c>
      <c r="CU196" s="5">
        <f t="shared" si="455"/>
        <v>62</v>
      </c>
      <c r="CV196" s="5">
        <f t="shared" si="456"/>
        <v>54</v>
      </c>
      <c r="CW196" s="5">
        <f t="shared" si="457"/>
        <v>-156</v>
      </c>
      <c r="CX196" s="5">
        <f t="shared" si="458"/>
        <v>9</v>
      </c>
      <c r="CY196" s="5">
        <f t="shared" si="459"/>
        <v>43</v>
      </c>
      <c r="CZ196" s="5">
        <f t="shared" si="460"/>
        <v>-90</v>
      </c>
      <c r="DA196" s="5">
        <f t="shared" si="461"/>
        <v>-46</v>
      </c>
      <c r="DB196" s="5">
        <f t="shared" si="462"/>
        <v>-43</v>
      </c>
      <c r="DC196" s="5">
        <f t="shared" si="463"/>
        <v>157</v>
      </c>
      <c r="DD196" s="5">
        <f t="shared" si="464"/>
        <v>3</v>
      </c>
      <c r="DE196" s="5">
        <f t="shared" si="465"/>
        <v>-25</v>
      </c>
      <c r="DF196" s="19"/>
      <c r="DG196" s="19"/>
      <c r="DH196" s="19"/>
      <c r="DI196" s="77"/>
      <c r="DJ196" s="121">
        <v>-0.12295081967213115</v>
      </c>
      <c r="DK196" s="121">
        <v>-1.9906542056074767</v>
      </c>
      <c r="DL196" s="121">
        <v>-2.2075471698113209</v>
      </c>
      <c r="DM196" s="121">
        <v>-0.6953125</v>
      </c>
      <c r="DN196" s="121">
        <v>-1.4615384615384615</v>
      </c>
      <c r="DO196" s="121">
        <v>1</v>
      </c>
      <c r="DP196" s="121">
        <v>-0.66666666666666663</v>
      </c>
      <c r="DQ196" s="121">
        <v>-5.166666666666667</v>
      </c>
      <c r="DR196" s="121">
        <v>1.08</v>
      </c>
      <c r="DS196" s="121">
        <v>-1.5</v>
      </c>
      <c r="DT196" s="121">
        <v>-0.17307692307692307</v>
      </c>
      <c r="DU196" s="121">
        <v>-1</v>
      </c>
      <c r="DV196" s="121" t="e">
        <v>#DIV/0!</v>
      </c>
      <c r="DW196" s="121">
        <v>0.51111111111111107</v>
      </c>
      <c r="DX196" s="121">
        <v>0.31617647058823528</v>
      </c>
      <c r="DY196" s="121">
        <v>-0.87709497206703912</v>
      </c>
      <c r="DZ196" s="121">
        <v>-0.13636363636363635</v>
      </c>
      <c r="EA196" s="121"/>
      <c r="EB196" s="24"/>
      <c r="EC196" s="65"/>
      <c r="ED196" s="77"/>
      <c r="EE196" s="77"/>
      <c r="EF196" s="77"/>
      <c r="EG196" s="77"/>
      <c r="EH196" s="77"/>
      <c r="EI196" s="77"/>
      <c r="EJ196" s="77"/>
      <c r="EK196" s="77"/>
      <c r="EL196" s="77"/>
      <c r="EM196" s="77"/>
      <c r="EN196" s="77"/>
      <c r="EO196" s="77"/>
      <c r="EP196" s="77"/>
      <c r="EQ196" s="77"/>
      <c r="ER196" s="77"/>
      <c r="ES196" s="77"/>
      <c r="ET196" s="77"/>
      <c r="EU196" s="77"/>
      <c r="EV196" s="77"/>
      <c r="EW196" s="24"/>
      <c r="EX196" s="27"/>
      <c r="EY196" s="77"/>
      <c r="EZ196" s="77"/>
      <c r="FA196" s="77"/>
      <c r="FB196" s="77"/>
      <c r="FC196" s="77"/>
      <c r="FD196" s="77"/>
      <c r="FE196" s="77"/>
      <c r="FF196" s="77"/>
      <c r="FG196" s="77"/>
      <c r="FH196" s="77"/>
      <c r="FI196" s="77"/>
      <c r="FJ196" s="77"/>
      <c r="FK196" s="77"/>
      <c r="FL196" s="77"/>
      <c r="FM196" s="77"/>
      <c r="FN196" s="77"/>
      <c r="FO196" s="77"/>
      <c r="FP196" s="77"/>
      <c r="FQ196" s="77"/>
      <c r="FR196" s="24"/>
      <c r="FS196" s="24"/>
      <c r="FT196" s="24"/>
      <c r="FU196" s="77"/>
      <c r="FV196" s="77"/>
      <c r="FW196" s="77"/>
      <c r="FX196" s="77"/>
      <c r="FY196" s="77"/>
      <c r="FZ196" s="77"/>
      <c r="GA196" s="77"/>
      <c r="GB196" s="77"/>
      <c r="GC196" s="77"/>
      <c r="GD196" s="77"/>
      <c r="GE196" s="77"/>
      <c r="GF196" s="77"/>
      <c r="GG196" s="77"/>
      <c r="GH196" s="77"/>
      <c r="GI196" s="77"/>
      <c r="GJ196" s="77"/>
      <c r="GK196" s="77"/>
      <c r="GL196" s="77"/>
      <c r="GM196" s="77"/>
      <c r="GN196" s="24"/>
      <c r="GO196" s="24">
        <v>4.2630000000000003E-3</v>
      </c>
      <c r="GP196" s="10">
        <f t="shared" si="466"/>
        <v>0.52008600000000005</v>
      </c>
      <c r="GQ196" s="10">
        <f t="shared" si="467"/>
        <v>0.45614100000000002</v>
      </c>
      <c r="GR196" s="10">
        <f t="shared" si="468"/>
        <v>-0.45187800000000006</v>
      </c>
      <c r="GS196" s="10">
        <f t="shared" si="469"/>
        <v>0.54566400000000004</v>
      </c>
      <c r="GT196" s="10">
        <f t="shared" si="470"/>
        <v>0.16625700000000002</v>
      </c>
      <c r="GU196" s="10">
        <f t="shared" si="471"/>
        <v>-7.6734000000000011E-2</v>
      </c>
      <c r="GV196" s="10">
        <f t="shared" si="472"/>
        <v>-0.15346800000000002</v>
      </c>
      <c r="GW196" s="10">
        <f t="shared" si="473"/>
        <v>-5.1156000000000007E-2</v>
      </c>
      <c r="GX196" s="10">
        <f t="shared" si="474"/>
        <v>0.21315000000000001</v>
      </c>
      <c r="GY196" s="10">
        <f t="shared" si="475"/>
        <v>0.44335200000000002</v>
      </c>
      <c r="GZ196" s="10">
        <f t="shared" si="476"/>
        <v>-0.22167600000000001</v>
      </c>
      <c r="HA196" s="10">
        <f t="shared" si="477"/>
        <v>-0.183309</v>
      </c>
      <c r="HB196" s="10">
        <f t="shared" si="478"/>
        <v>0</v>
      </c>
      <c r="HC196" s="10">
        <f t="shared" si="479"/>
        <v>-0.38367000000000001</v>
      </c>
      <c r="HD196" s="10">
        <f t="shared" si="480"/>
        <v>-0.57976800000000006</v>
      </c>
      <c r="HE196" s="10">
        <f t="shared" si="481"/>
        <v>-0.76307700000000001</v>
      </c>
      <c r="HF196" s="10">
        <f t="shared" si="482"/>
        <v>-9.3786000000000008E-2</v>
      </c>
      <c r="HG196" s="10">
        <f t="shared" si="483"/>
        <v>-8.0997E-2</v>
      </c>
      <c r="HH196" s="10">
        <f t="shared" si="484"/>
        <v>-0.18757200000000002</v>
      </c>
      <c r="HI196" s="19">
        <f t="shared" si="485"/>
        <v>-0.88244100000000003</v>
      </c>
      <c r="HJ196" s="115"/>
      <c r="HK196" s="115"/>
      <c r="HL196" s="115"/>
      <c r="HM196" s="115"/>
      <c r="HN196" s="115"/>
      <c r="HO196" s="115"/>
      <c r="HP196" s="115"/>
      <c r="HQ196" s="115"/>
      <c r="HR196" s="115"/>
      <c r="HS196" s="115"/>
      <c r="HT196" s="115"/>
      <c r="HU196" s="115"/>
      <c r="HV196" s="115"/>
      <c r="HW196" s="115"/>
      <c r="HX196" s="115"/>
      <c r="HY196" s="115"/>
      <c r="HZ196" s="115"/>
      <c r="IA196" s="115"/>
      <c r="IB196" s="115"/>
      <c r="IC196" s="22">
        <f t="shared" si="486"/>
        <v>4.2630000000000003E-3</v>
      </c>
      <c r="ID196" s="22"/>
      <c r="IE196" s="24">
        <f t="shared" ref="IE196:IE197" si="490">HH196/IF$221</f>
        <v>-1.648829516696012E-8</v>
      </c>
      <c r="IF196" s="24">
        <f>HI196/IF$221</f>
        <v>-7.7569934080926015E-8</v>
      </c>
    </row>
    <row r="197" spans="1:240" x14ac:dyDescent="0.25">
      <c r="A197" s="163">
        <v>195</v>
      </c>
      <c r="B197" s="43"/>
      <c r="C197" s="43" t="s">
        <v>283</v>
      </c>
      <c r="D197" s="43" t="s">
        <v>184</v>
      </c>
      <c r="E197" s="82">
        <v>127</v>
      </c>
      <c r="F197" s="52" t="s">
        <v>20</v>
      </c>
      <c r="G197" s="17">
        <v>2148</v>
      </c>
      <c r="H197" s="12">
        <v>2132</v>
      </c>
      <c r="I197" s="12">
        <v>2108</v>
      </c>
      <c r="J197" s="12">
        <v>1995</v>
      </c>
      <c r="K197" s="12">
        <v>2001</v>
      </c>
      <c r="L197" s="12">
        <v>1973</v>
      </c>
      <c r="M197" s="12">
        <v>1986</v>
      </c>
      <c r="N197" s="12">
        <v>1989</v>
      </c>
      <c r="O197" s="12">
        <v>2035</v>
      </c>
      <c r="P197" s="11">
        <v>2087</v>
      </c>
      <c r="Q197" s="11">
        <v>2149</v>
      </c>
      <c r="R197" s="12">
        <v>2094</v>
      </c>
      <c r="S197" s="11">
        <v>2120</v>
      </c>
      <c r="T197" s="12">
        <v>2116</v>
      </c>
      <c r="U197" s="12">
        <v>2089</v>
      </c>
      <c r="V197" s="97">
        <v>2058</v>
      </c>
      <c r="W197" s="97">
        <v>2092</v>
      </c>
      <c r="X197" s="97">
        <v>2077</v>
      </c>
      <c r="Y197" s="97">
        <v>2118</v>
      </c>
      <c r="Z197" s="97">
        <v>2099</v>
      </c>
      <c r="AA197" s="71"/>
      <c r="AB197" s="70">
        <f t="shared" si="407"/>
        <v>-16</v>
      </c>
      <c r="AC197" s="12">
        <f t="shared" si="408"/>
        <v>-24</v>
      </c>
      <c r="AD197" s="12">
        <f t="shared" si="409"/>
        <v>-113</v>
      </c>
      <c r="AE197" s="12">
        <f t="shared" si="410"/>
        <v>6</v>
      </c>
      <c r="AF197" s="12">
        <f t="shared" si="411"/>
        <v>-28</v>
      </c>
      <c r="AG197" s="12">
        <f t="shared" si="412"/>
        <v>13</v>
      </c>
      <c r="AH197" s="12">
        <f t="shared" si="413"/>
        <v>3</v>
      </c>
      <c r="AI197" s="12">
        <f t="shared" si="414"/>
        <v>46</v>
      </c>
      <c r="AJ197" s="12">
        <f t="shared" si="415"/>
        <v>52</v>
      </c>
      <c r="AK197" s="12">
        <f t="shared" si="416"/>
        <v>62</v>
      </c>
      <c r="AL197" s="12">
        <f t="shared" si="417"/>
        <v>-55</v>
      </c>
      <c r="AM197" s="12">
        <f t="shared" si="418"/>
        <v>26</v>
      </c>
      <c r="AN197" s="12">
        <f t="shared" si="419"/>
        <v>-4</v>
      </c>
      <c r="AO197" s="12">
        <f t="shared" si="420"/>
        <v>-27</v>
      </c>
      <c r="AP197" s="12">
        <f t="shared" si="421"/>
        <v>-31</v>
      </c>
      <c r="AQ197" s="12">
        <f t="shared" si="422"/>
        <v>34</v>
      </c>
      <c r="AR197" s="12">
        <f t="shared" si="423"/>
        <v>-15</v>
      </c>
      <c r="AS197" s="12">
        <f t="shared" si="424"/>
        <v>41</v>
      </c>
      <c r="AT197" s="12">
        <f t="shared" si="425"/>
        <v>-19</v>
      </c>
      <c r="AU197" s="79">
        <f t="shared" si="487"/>
        <v>-49</v>
      </c>
      <c r="AV197" s="63"/>
      <c r="AW197" s="17">
        <v>22</v>
      </c>
      <c r="AX197" s="12">
        <v>45</v>
      </c>
      <c r="AY197" s="12">
        <v>59</v>
      </c>
      <c r="AZ197" s="12">
        <v>50</v>
      </c>
      <c r="BA197" s="12">
        <v>23</v>
      </c>
      <c r="BB197" s="12">
        <v>32</v>
      </c>
      <c r="BC197" s="12">
        <v>33</v>
      </c>
      <c r="BD197" s="12">
        <v>26</v>
      </c>
      <c r="BE197" s="12">
        <v>12</v>
      </c>
      <c r="BF197" s="11">
        <v>15</v>
      </c>
      <c r="BG197" s="11">
        <v>16</v>
      </c>
      <c r="BH197" s="11">
        <v>14</v>
      </c>
      <c r="BI197" s="11">
        <v>27</v>
      </c>
      <c r="BJ197" s="11">
        <v>10</v>
      </c>
      <c r="BK197" s="11">
        <v>18</v>
      </c>
      <c r="BL197" s="11">
        <v>9</v>
      </c>
      <c r="BM197" s="12">
        <v>13</v>
      </c>
      <c r="BN197" s="12">
        <v>14</v>
      </c>
      <c r="BO197" s="23">
        <v>13.5</v>
      </c>
      <c r="BP197" s="19">
        <f t="shared" si="488"/>
        <v>451.5</v>
      </c>
      <c r="BQ197" s="27"/>
      <c r="BR197" s="5">
        <f t="shared" si="428"/>
        <v>6</v>
      </c>
      <c r="BS197" s="5">
        <f t="shared" si="429"/>
        <v>21</v>
      </c>
      <c r="BT197" s="5">
        <f t="shared" si="430"/>
        <v>-54</v>
      </c>
      <c r="BU197" s="5">
        <f t="shared" si="431"/>
        <v>56</v>
      </c>
      <c r="BV197" s="5">
        <f t="shared" si="432"/>
        <v>-5</v>
      </c>
      <c r="BW197" s="5">
        <f t="shared" si="433"/>
        <v>45</v>
      </c>
      <c r="BX197" s="5">
        <f t="shared" si="434"/>
        <v>36</v>
      </c>
      <c r="BY197" s="5">
        <f t="shared" si="435"/>
        <v>72</v>
      </c>
      <c r="BZ197" s="5">
        <f t="shared" si="436"/>
        <v>64</v>
      </c>
      <c r="CA197" s="5">
        <f t="shared" si="437"/>
        <v>77</v>
      </c>
      <c r="CB197" s="5">
        <f t="shared" si="438"/>
        <v>-39</v>
      </c>
      <c r="CC197" s="5">
        <f t="shared" si="439"/>
        <v>40</v>
      </c>
      <c r="CD197" s="5">
        <f t="shared" si="440"/>
        <v>23</v>
      </c>
      <c r="CE197" s="5">
        <f t="shared" si="441"/>
        <v>-17</v>
      </c>
      <c r="CF197" s="5">
        <f t="shared" si="442"/>
        <v>-13</v>
      </c>
      <c r="CG197" s="5">
        <f t="shared" si="443"/>
        <v>43</v>
      </c>
      <c r="CH197" s="5">
        <f t="shared" si="444"/>
        <v>-2</v>
      </c>
      <c r="CI197" s="5">
        <f t="shared" si="445"/>
        <v>55</v>
      </c>
      <c r="CJ197" s="5">
        <f t="shared" si="446"/>
        <v>-5.5</v>
      </c>
      <c r="CK197" s="19">
        <f t="shared" si="489"/>
        <v>402.5</v>
      </c>
      <c r="CL197" s="19"/>
      <c r="CM197" s="5"/>
      <c r="CN197" s="5">
        <f t="shared" si="448"/>
        <v>15</v>
      </c>
      <c r="CO197" s="5">
        <f t="shared" si="449"/>
        <v>-75</v>
      </c>
      <c r="CP197" s="5">
        <f t="shared" si="450"/>
        <v>110</v>
      </c>
      <c r="CQ197" s="5">
        <f t="shared" si="451"/>
        <v>-61</v>
      </c>
      <c r="CR197" s="5">
        <f t="shared" si="452"/>
        <v>50</v>
      </c>
      <c r="CS197" s="5">
        <f t="shared" si="453"/>
        <v>-9</v>
      </c>
      <c r="CT197" s="5">
        <f t="shared" si="454"/>
        <v>36</v>
      </c>
      <c r="CU197" s="5">
        <f t="shared" si="455"/>
        <v>-8</v>
      </c>
      <c r="CV197" s="5">
        <f t="shared" si="456"/>
        <v>13</v>
      </c>
      <c r="CW197" s="5">
        <f t="shared" si="457"/>
        <v>-116</v>
      </c>
      <c r="CX197" s="5">
        <f t="shared" si="458"/>
        <v>79</v>
      </c>
      <c r="CY197" s="5">
        <f t="shared" si="459"/>
        <v>-17</v>
      </c>
      <c r="CZ197" s="5">
        <f t="shared" si="460"/>
        <v>-40</v>
      </c>
      <c r="DA197" s="5">
        <f t="shared" si="461"/>
        <v>4</v>
      </c>
      <c r="DB197" s="5">
        <f t="shared" si="462"/>
        <v>56</v>
      </c>
      <c r="DC197" s="5">
        <f t="shared" si="463"/>
        <v>-45</v>
      </c>
      <c r="DD197" s="5">
        <f t="shared" si="464"/>
        <v>57</v>
      </c>
      <c r="DE197" s="5">
        <f t="shared" si="465"/>
        <v>-60.5</v>
      </c>
      <c r="DF197" s="19"/>
      <c r="DG197" s="19"/>
      <c r="DH197" s="19"/>
      <c r="DI197" s="77"/>
      <c r="DJ197" s="121">
        <v>2.5</v>
      </c>
      <c r="DK197" s="121">
        <v>-3.5714285714285716</v>
      </c>
      <c r="DL197" s="121">
        <v>-2.0370370370370372</v>
      </c>
      <c r="DM197" s="121">
        <v>-1.0892857142857142</v>
      </c>
      <c r="DN197" s="121">
        <v>-10</v>
      </c>
      <c r="DO197" s="121">
        <v>-0.2</v>
      </c>
      <c r="DP197" s="121">
        <v>1</v>
      </c>
      <c r="DQ197" s="121">
        <v>-0.1111111111111111</v>
      </c>
      <c r="DR197" s="121">
        <v>0.203125</v>
      </c>
      <c r="DS197" s="121">
        <v>-1.5064935064935066</v>
      </c>
      <c r="DT197" s="121">
        <v>-2.0256410256410255</v>
      </c>
      <c r="DU197" s="121">
        <v>-0.42499999999999999</v>
      </c>
      <c r="DV197" s="121">
        <v>-1.7391304347826086</v>
      </c>
      <c r="DW197" s="121">
        <v>-0.23529411764705882</v>
      </c>
      <c r="DX197" s="121">
        <v>-4.3076923076923075</v>
      </c>
      <c r="DY197" s="121">
        <v>-1.0465116279069768</v>
      </c>
      <c r="DZ197" s="121">
        <v>-28.5</v>
      </c>
      <c r="EA197" s="121"/>
      <c r="EB197" s="24"/>
      <c r="EC197" s="65"/>
      <c r="ED197" s="77"/>
      <c r="EE197" s="77"/>
      <c r="EF197" s="77"/>
      <c r="EG197" s="77"/>
      <c r="EH197" s="77"/>
      <c r="EI197" s="77"/>
      <c r="EJ197" s="77"/>
      <c r="EK197" s="77"/>
      <c r="EL197" s="77"/>
      <c r="EM197" s="77"/>
      <c r="EN197" s="77"/>
      <c r="EO197" s="77"/>
      <c r="EP197" s="77"/>
      <c r="EQ197" s="77"/>
      <c r="ER197" s="77"/>
      <c r="ES197" s="77"/>
      <c r="ET197" s="77"/>
      <c r="EU197" s="77"/>
      <c r="EV197" s="77"/>
      <c r="EW197" s="24"/>
      <c r="EX197" s="27"/>
      <c r="EY197" s="77"/>
      <c r="EZ197" s="77"/>
      <c r="FA197" s="77"/>
      <c r="FB197" s="77"/>
      <c r="FC197" s="77"/>
      <c r="FD197" s="77"/>
      <c r="FE197" s="77"/>
      <c r="FF197" s="77"/>
      <c r="FG197" s="77"/>
      <c r="FH197" s="77"/>
      <c r="FI197" s="77"/>
      <c r="FJ197" s="77"/>
      <c r="FK197" s="77"/>
      <c r="FL197" s="77"/>
      <c r="FM197" s="77"/>
      <c r="FN197" s="77"/>
      <c r="FO197" s="77"/>
      <c r="FP197" s="77"/>
      <c r="FQ197" s="77"/>
      <c r="FR197" s="24"/>
      <c r="FS197" s="24"/>
      <c r="FT197" s="24"/>
      <c r="FU197" s="77"/>
      <c r="FV197" s="77"/>
      <c r="FW197" s="77"/>
      <c r="FX197" s="77"/>
      <c r="FY197" s="77"/>
      <c r="FZ197" s="77"/>
      <c r="GA197" s="77"/>
      <c r="GB197" s="77"/>
      <c r="GC197" s="77"/>
      <c r="GD197" s="77"/>
      <c r="GE197" s="77"/>
      <c r="GF197" s="77"/>
      <c r="GG197" s="77"/>
      <c r="GH197" s="77"/>
      <c r="GI197" s="77"/>
      <c r="GJ197" s="77"/>
      <c r="GK197" s="77"/>
      <c r="GL197" s="77"/>
      <c r="GM197" s="77"/>
      <c r="GN197" s="24"/>
      <c r="GO197" s="24">
        <v>4.9589999999999999E-3</v>
      </c>
      <c r="GP197" s="10">
        <f t="shared" si="466"/>
        <v>2.9753999999999999E-2</v>
      </c>
      <c r="GQ197" s="10">
        <f t="shared" si="467"/>
        <v>0.104139</v>
      </c>
      <c r="GR197" s="10">
        <f t="shared" si="468"/>
        <v>-0.26778599999999997</v>
      </c>
      <c r="GS197" s="10">
        <f t="shared" si="469"/>
        <v>0.27770400000000001</v>
      </c>
      <c r="GT197" s="10">
        <f t="shared" si="470"/>
        <v>-2.4794999999999998E-2</v>
      </c>
      <c r="GU197" s="10">
        <f t="shared" si="471"/>
        <v>0.22315499999999999</v>
      </c>
      <c r="GV197" s="10">
        <f t="shared" si="472"/>
        <v>0.17852399999999999</v>
      </c>
      <c r="GW197" s="10">
        <f t="shared" si="473"/>
        <v>0.35704799999999998</v>
      </c>
      <c r="GX197" s="10">
        <f t="shared" si="474"/>
        <v>0.31737599999999999</v>
      </c>
      <c r="GY197" s="10">
        <f t="shared" si="475"/>
        <v>0.38184299999999999</v>
      </c>
      <c r="GZ197" s="10">
        <f t="shared" si="476"/>
        <v>-0.19340099999999999</v>
      </c>
      <c r="HA197" s="10">
        <f t="shared" si="477"/>
        <v>0.19835999999999998</v>
      </c>
      <c r="HB197" s="10">
        <f t="shared" si="478"/>
        <v>0.11405699999999999</v>
      </c>
      <c r="HC197" s="10">
        <f t="shared" si="479"/>
        <v>-8.4303000000000003E-2</v>
      </c>
      <c r="HD197" s="10">
        <f t="shared" si="480"/>
        <v>-6.4466999999999997E-2</v>
      </c>
      <c r="HE197" s="10">
        <f t="shared" si="481"/>
        <v>0.21323699999999998</v>
      </c>
      <c r="HF197" s="10">
        <f t="shared" si="482"/>
        <v>-9.9179999999999997E-3</v>
      </c>
      <c r="HG197" s="10">
        <f t="shared" si="483"/>
        <v>0.27274500000000002</v>
      </c>
      <c r="HH197" s="10">
        <f t="shared" si="484"/>
        <v>-2.72745E-2</v>
      </c>
      <c r="HI197" s="19">
        <f t="shared" si="485"/>
        <v>1.9959974999999999</v>
      </c>
      <c r="HJ197" s="115"/>
      <c r="HK197" s="115"/>
      <c r="HL197" s="115"/>
      <c r="HM197" s="115"/>
      <c r="HN197" s="115"/>
      <c r="HO197" s="115"/>
      <c r="HP197" s="115"/>
      <c r="HQ197" s="115"/>
      <c r="HR197" s="115"/>
      <c r="HS197" s="115"/>
      <c r="HT197" s="115"/>
      <c r="HU197" s="115"/>
      <c r="HV197" s="115"/>
      <c r="HW197" s="115"/>
      <c r="HX197" s="115"/>
      <c r="HY197" s="115"/>
      <c r="HZ197" s="115"/>
      <c r="IA197" s="115"/>
      <c r="IB197" s="115"/>
      <c r="IC197" s="22">
        <f t="shared" si="486"/>
        <v>4.9589999999999999E-3</v>
      </c>
      <c r="ID197" s="22"/>
      <c r="IE197" s="24">
        <f t="shared" si="490"/>
        <v>-2.3975327156038947E-9</v>
      </c>
      <c r="IF197" s="24">
        <f>HI197/IF$221</f>
        <v>1.7545580327828503E-7</v>
      </c>
    </row>
    <row r="198" spans="1:240" x14ac:dyDescent="0.25">
      <c r="A198" s="153"/>
      <c r="B198" s="39"/>
      <c r="C198" s="39"/>
      <c r="D198" s="39"/>
      <c r="E198" s="85"/>
      <c r="F198" s="39"/>
      <c r="G198" s="6"/>
      <c r="H198" s="1"/>
      <c r="I198" s="1"/>
      <c r="J198" s="1"/>
      <c r="K198" s="1"/>
      <c r="L198" s="1"/>
      <c r="M198" s="1"/>
      <c r="N198" s="1"/>
      <c r="O198" s="1"/>
      <c r="P198" s="1"/>
      <c r="Q198" s="160"/>
      <c r="R198" s="1"/>
      <c r="S198" s="160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6"/>
      <c r="AX198" s="1"/>
      <c r="AY198" s="1"/>
      <c r="AZ198" s="1"/>
      <c r="BA198" s="1"/>
      <c r="BB198" s="1"/>
      <c r="BC198" s="1"/>
      <c r="BD198" s="1"/>
      <c r="BE198" s="1"/>
      <c r="BF198" s="2"/>
      <c r="BG198" s="1"/>
      <c r="BH198" s="1"/>
      <c r="BI198" s="1"/>
      <c r="BJ198" s="1"/>
      <c r="BK198" s="1"/>
      <c r="BL198" s="1"/>
      <c r="BM198" s="1"/>
      <c r="BN198" s="1"/>
      <c r="BO198" s="160"/>
      <c r="BP198" s="1"/>
      <c r="BQ198" s="1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1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39"/>
      <c r="DG198" s="39"/>
      <c r="DH198" s="39"/>
      <c r="DI198" s="146"/>
      <c r="DJ198" s="146"/>
      <c r="DK198" s="146"/>
      <c r="DL198" s="146"/>
      <c r="DM198" s="146"/>
      <c r="DN198" s="146"/>
      <c r="DO198" s="146"/>
      <c r="DP198" s="146"/>
      <c r="DQ198" s="146"/>
      <c r="DR198" s="146"/>
      <c r="DS198" s="146"/>
      <c r="DT198" s="146"/>
      <c r="DU198" s="146"/>
      <c r="DV198" s="146"/>
      <c r="DW198" s="146"/>
      <c r="DX198" s="146"/>
      <c r="DY198" s="146"/>
      <c r="DZ198" s="146"/>
      <c r="EA198" s="146"/>
      <c r="EB198" s="146"/>
      <c r="EC198" s="1"/>
      <c r="ED198" s="161"/>
      <c r="EE198" s="161"/>
      <c r="EF198" s="161"/>
      <c r="EG198" s="161"/>
      <c r="EH198" s="161"/>
      <c r="EI198" s="161"/>
      <c r="EJ198" s="161"/>
      <c r="EK198" s="161"/>
      <c r="EL198" s="161"/>
      <c r="EM198" s="161"/>
      <c r="EN198" s="161"/>
      <c r="EO198" s="161"/>
      <c r="EP198" s="161"/>
      <c r="EQ198" s="161"/>
      <c r="ER198" s="161"/>
      <c r="ES198" s="161"/>
      <c r="ET198" s="161"/>
      <c r="EU198" s="161"/>
      <c r="EV198" s="161"/>
      <c r="EW198" s="161"/>
      <c r="EX198" s="161"/>
      <c r="EY198" s="161"/>
      <c r="EZ198" s="161"/>
      <c r="FA198" s="161"/>
      <c r="FB198" s="161"/>
      <c r="FC198" s="161"/>
      <c r="FD198" s="161"/>
      <c r="FE198" s="161"/>
      <c r="FF198" s="161"/>
      <c r="FG198" s="161"/>
      <c r="FH198" s="161"/>
      <c r="FI198" s="161"/>
      <c r="FJ198" s="161"/>
      <c r="FK198" s="161"/>
      <c r="FL198" s="161"/>
      <c r="FM198" s="161"/>
      <c r="FN198" s="161"/>
      <c r="FO198" s="161"/>
      <c r="FP198" s="161"/>
      <c r="FQ198" s="161"/>
      <c r="FR198" s="161"/>
      <c r="FS198" s="25"/>
      <c r="FT198" s="25"/>
      <c r="FU198" s="146"/>
      <c r="FV198" s="146"/>
      <c r="FW198" s="146"/>
      <c r="FX198" s="146"/>
      <c r="FY198" s="146"/>
      <c r="FZ198" s="146"/>
      <c r="GA198" s="146"/>
      <c r="GB198" s="146"/>
      <c r="GC198" s="146"/>
      <c r="GD198" s="146"/>
      <c r="GE198" s="146"/>
      <c r="GF198" s="146"/>
      <c r="GG198" s="146"/>
      <c r="GH198" s="146"/>
      <c r="GI198" s="146"/>
      <c r="GJ198" s="146"/>
      <c r="GK198" s="146"/>
      <c r="GL198" s="146"/>
      <c r="GM198" s="146"/>
      <c r="GN198" s="161"/>
      <c r="GO198" s="162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48"/>
      <c r="HJ198" s="146"/>
      <c r="HK198" s="146"/>
      <c r="HL198" s="146"/>
      <c r="HM198" s="146"/>
      <c r="HN198" s="146"/>
      <c r="HO198" s="146"/>
      <c r="HP198" s="146"/>
      <c r="HQ198" s="146"/>
      <c r="HR198" s="146"/>
      <c r="HS198" s="146"/>
      <c r="HT198" s="146"/>
      <c r="HU198" s="146"/>
      <c r="HV198" s="146"/>
      <c r="HW198" s="146"/>
      <c r="HX198" s="146"/>
      <c r="HY198" s="146"/>
      <c r="HZ198" s="146"/>
      <c r="IA198" s="146"/>
      <c r="IB198" s="146"/>
      <c r="IC198" s="162"/>
      <c r="ID198" s="162"/>
      <c r="IE198" s="25"/>
      <c r="IF198" s="25"/>
    </row>
    <row r="199" spans="1:240" s="56" customFormat="1" x14ac:dyDescent="0.25">
      <c r="A199" s="40"/>
      <c r="B199" s="36"/>
      <c r="C199" s="36"/>
      <c r="D199" s="36"/>
      <c r="E199" s="84"/>
      <c r="F199" s="159" t="s">
        <v>307</v>
      </c>
      <c r="G199" s="61">
        <f>SUM(G3:G197)</f>
        <v>891980</v>
      </c>
      <c r="H199" s="128">
        <f t="shared" ref="H199:BS199" si="491">SUM(H3:H197)</f>
        <v>897110</v>
      </c>
      <c r="I199" s="128">
        <f t="shared" si="491"/>
        <v>861684</v>
      </c>
      <c r="J199" s="128">
        <f t="shared" si="491"/>
        <v>846734</v>
      </c>
      <c r="K199" s="128">
        <f t="shared" si="491"/>
        <v>850077</v>
      </c>
      <c r="L199" s="128">
        <f t="shared" si="491"/>
        <v>860287</v>
      </c>
      <c r="M199" s="128">
        <f t="shared" si="491"/>
        <v>870862</v>
      </c>
      <c r="N199" s="128">
        <f t="shared" si="491"/>
        <v>900473</v>
      </c>
      <c r="O199" s="128">
        <f t="shared" si="491"/>
        <v>932161</v>
      </c>
      <c r="P199" s="128">
        <f t="shared" si="491"/>
        <v>971446</v>
      </c>
      <c r="Q199" s="14">
        <f t="shared" si="491"/>
        <v>1013257</v>
      </c>
      <c r="R199" s="128">
        <f t="shared" si="491"/>
        <v>1057664</v>
      </c>
      <c r="S199" s="14">
        <f t="shared" si="491"/>
        <v>1119264</v>
      </c>
      <c r="T199" s="14">
        <f t="shared" si="491"/>
        <v>1169094</v>
      </c>
      <c r="U199" s="14">
        <f t="shared" si="491"/>
        <v>1195129</v>
      </c>
      <c r="V199" s="14">
        <f t="shared" si="491"/>
        <v>1214596</v>
      </c>
      <c r="W199" s="14">
        <f t="shared" si="491"/>
        <v>1255286</v>
      </c>
      <c r="X199" s="14">
        <f t="shared" si="491"/>
        <v>1295648</v>
      </c>
      <c r="Y199" s="14">
        <f t="shared" si="491"/>
        <v>1327776</v>
      </c>
      <c r="Z199" s="14">
        <f t="shared" si="491"/>
        <v>1357530</v>
      </c>
      <c r="AA199" s="159"/>
      <c r="AB199" s="14">
        <f t="shared" si="491"/>
        <v>5130</v>
      </c>
      <c r="AC199" s="14">
        <f t="shared" si="491"/>
        <v>-35426</v>
      </c>
      <c r="AD199" s="14">
        <f t="shared" si="491"/>
        <v>-14950</v>
      </c>
      <c r="AE199" s="14">
        <f t="shared" si="491"/>
        <v>3343</v>
      </c>
      <c r="AF199" s="14">
        <f t="shared" si="491"/>
        <v>10210</v>
      </c>
      <c r="AG199" s="14">
        <f t="shared" si="491"/>
        <v>10575</v>
      </c>
      <c r="AH199" s="14">
        <f t="shared" si="491"/>
        <v>29611</v>
      </c>
      <c r="AI199" s="14">
        <f t="shared" si="491"/>
        <v>31688</v>
      </c>
      <c r="AJ199" s="14">
        <f t="shared" si="491"/>
        <v>39285</v>
      </c>
      <c r="AK199" s="14">
        <f t="shared" si="491"/>
        <v>41811</v>
      </c>
      <c r="AL199" s="14">
        <f t="shared" si="491"/>
        <v>44407</v>
      </c>
      <c r="AM199" s="14">
        <f t="shared" si="491"/>
        <v>61600</v>
      </c>
      <c r="AN199" s="14">
        <f t="shared" si="491"/>
        <v>49830</v>
      </c>
      <c r="AO199" s="14">
        <f t="shared" si="491"/>
        <v>26035</v>
      </c>
      <c r="AP199" s="14">
        <f t="shared" si="491"/>
        <v>19467</v>
      </c>
      <c r="AQ199" s="14">
        <f t="shared" si="491"/>
        <v>40690</v>
      </c>
      <c r="AR199" s="14">
        <f t="shared" si="491"/>
        <v>40362</v>
      </c>
      <c r="AS199" s="14">
        <f t="shared" si="491"/>
        <v>32128</v>
      </c>
      <c r="AT199" s="14">
        <f t="shared" si="491"/>
        <v>29754</v>
      </c>
      <c r="AU199" s="13">
        <f t="shared" si="491"/>
        <v>465550</v>
      </c>
      <c r="AV199" s="13"/>
      <c r="AW199" s="169">
        <f t="shared" si="491"/>
        <v>24119</v>
      </c>
      <c r="AX199" s="169">
        <f t="shared" si="491"/>
        <v>61878</v>
      </c>
      <c r="AY199" s="169">
        <f t="shared" si="491"/>
        <v>62881</v>
      </c>
      <c r="AZ199" s="169">
        <f t="shared" si="491"/>
        <v>46314</v>
      </c>
      <c r="BA199" s="169">
        <f t="shared" si="491"/>
        <v>33633</v>
      </c>
      <c r="BB199" s="169">
        <f t="shared" si="491"/>
        <v>34659</v>
      </c>
      <c r="BC199" s="169">
        <f t="shared" si="491"/>
        <v>31412</v>
      </c>
      <c r="BD199" s="169">
        <f t="shared" si="491"/>
        <v>31790</v>
      </c>
      <c r="BE199" s="169">
        <f t="shared" si="491"/>
        <v>35945</v>
      </c>
      <c r="BF199" s="169">
        <f t="shared" si="491"/>
        <v>37637</v>
      </c>
      <c r="BG199" s="169">
        <f t="shared" si="491"/>
        <v>32708</v>
      </c>
      <c r="BH199" s="169">
        <f t="shared" si="491"/>
        <v>34246</v>
      </c>
      <c r="BI199" s="169">
        <f t="shared" si="491"/>
        <v>29786</v>
      </c>
      <c r="BJ199" s="169">
        <f t="shared" si="491"/>
        <v>38610</v>
      </c>
      <c r="BK199" s="169">
        <f t="shared" si="491"/>
        <v>34801</v>
      </c>
      <c r="BL199" s="169">
        <f t="shared" si="491"/>
        <v>18726</v>
      </c>
      <c r="BM199" s="14">
        <f t="shared" si="491"/>
        <v>27071</v>
      </c>
      <c r="BN199" s="14">
        <f t="shared" si="491"/>
        <v>31937</v>
      </c>
      <c r="BO199" s="14">
        <f t="shared" si="491"/>
        <v>36688.5</v>
      </c>
      <c r="BP199" s="13">
        <f t="shared" si="491"/>
        <v>684841.5</v>
      </c>
      <c r="BQ199" s="186"/>
      <c r="BR199" s="21">
        <f t="shared" si="491"/>
        <v>29249</v>
      </c>
      <c r="BS199" s="21">
        <f t="shared" si="491"/>
        <v>26452</v>
      </c>
      <c r="BT199" s="21">
        <f t="shared" ref="BT199:DE199" si="492">SUM(BT3:BT197)</f>
        <v>47931</v>
      </c>
      <c r="BU199" s="21">
        <f t="shared" si="492"/>
        <v>49657</v>
      </c>
      <c r="BV199" s="21">
        <f t="shared" si="492"/>
        <v>43843</v>
      </c>
      <c r="BW199" s="21">
        <f t="shared" si="492"/>
        <v>45234</v>
      </c>
      <c r="BX199" s="21">
        <f t="shared" si="492"/>
        <v>61023</v>
      </c>
      <c r="BY199" s="21">
        <f t="shared" si="492"/>
        <v>63478</v>
      </c>
      <c r="BZ199" s="21">
        <f t="shared" si="492"/>
        <v>75230</v>
      </c>
      <c r="CA199" s="21">
        <f t="shared" si="492"/>
        <v>79448</v>
      </c>
      <c r="CB199" s="21">
        <f t="shared" si="492"/>
        <v>77115</v>
      </c>
      <c r="CC199" s="21">
        <f t="shared" si="492"/>
        <v>95846</v>
      </c>
      <c r="CD199" s="21">
        <f t="shared" si="492"/>
        <v>79616</v>
      </c>
      <c r="CE199" s="21">
        <f t="shared" si="492"/>
        <v>64645</v>
      </c>
      <c r="CF199" s="21">
        <f t="shared" si="492"/>
        <v>54268</v>
      </c>
      <c r="CG199" s="21">
        <f t="shared" si="492"/>
        <v>59416</v>
      </c>
      <c r="CH199" s="21">
        <f t="shared" si="492"/>
        <v>67433</v>
      </c>
      <c r="CI199" s="139">
        <f t="shared" si="492"/>
        <v>64065</v>
      </c>
      <c r="CJ199" s="139">
        <f t="shared" si="492"/>
        <v>66442.5</v>
      </c>
      <c r="CK199" s="127">
        <f t="shared" si="492"/>
        <v>1150391.5</v>
      </c>
      <c r="CL199" s="13"/>
      <c r="CM199" s="61"/>
      <c r="CN199" s="21">
        <f t="shared" si="492"/>
        <v>-2797</v>
      </c>
      <c r="CO199" s="21">
        <f t="shared" si="492"/>
        <v>21479</v>
      </c>
      <c r="CP199" s="21">
        <f t="shared" si="492"/>
        <v>1726</v>
      </c>
      <c r="CQ199" s="21">
        <f t="shared" si="492"/>
        <v>-5814</v>
      </c>
      <c r="CR199" s="21">
        <f t="shared" si="492"/>
        <v>1391</v>
      </c>
      <c r="CS199" s="21">
        <f t="shared" si="492"/>
        <v>15789</v>
      </c>
      <c r="CT199" s="21">
        <f t="shared" si="492"/>
        <v>2455</v>
      </c>
      <c r="CU199" s="21">
        <f t="shared" si="492"/>
        <v>11752</v>
      </c>
      <c r="CV199" s="21">
        <f t="shared" si="492"/>
        <v>4218</v>
      </c>
      <c r="CW199" s="21">
        <f t="shared" si="492"/>
        <v>-2333</v>
      </c>
      <c r="CX199" s="21">
        <f t="shared" si="492"/>
        <v>18731</v>
      </c>
      <c r="CY199" s="21">
        <f t="shared" si="492"/>
        <v>-16230</v>
      </c>
      <c r="CZ199" s="21">
        <f t="shared" si="492"/>
        <v>-14971</v>
      </c>
      <c r="DA199" s="21">
        <f t="shared" si="492"/>
        <v>-10377</v>
      </c>
      <c r="DB199" s="21">
        <f t="shared" si="492"/>
        <v>5148</v>
      </c>
      <c r="DC199" s="21">
        <f t="shared" si="492"/>
        <v>8017</v>
      </c>
      <c r="DD199" s="21">
        <f t="shared" si="492"/>
        <v>-3368</v>
      </c>
      <c r="DE199" s="21">
        <f t="shared" si="492"/>
        <v>2377.5</v>
      </c>
      <c r="DF199" s="45"/>
      <c r="DG199" s="45"/>
      <c r="DH199" s="45"/>
      <c r="DI199" s="183"/>
      <c r="DJ199" s="114">
        <v>-9.7757847533632286E-2</v>
      </c>
      <c r="DK199" s="114">
        <v>0.81835907631136262</v>
      </c>
      <c r="DL199" s="114">
        <v>3.6143058388175185E-2</v>
      </c>
      <c r="DM199" s="114">
        <v>-0.11895292207792207</v>
      </c>
      <c r="DN199" s="114">
        <v>3.2267723064166934E-2</v>
      </c>
      <c r="DO199" s="114">
        <v>0.35228362971061378</v>
      </c>
      <c r="DP199" s="114">
        <v>4.0489704329461459E-2</v>
      </c>
      <c r="DQ199" s="114">
        <v>0.1929529669214424</v>
      </c>
      <c r="DR199" s="114">
        <v>5.6068057955602817E-2</v>
      </c>
      <c r="DS199" s="114">
        <v>-2.9365119323330982E-2</v>
      </c>
      <c r="DT199" s="114">
        <v>0.24289697205472346</v>
      </c>
      <c r="DU199" s="114">
        <v>-0.16933414018321058</v>
      </c>
      <c r="DV199" s="114">
        <v>-0.18804009244372991</v>
      </c>
      <c r="DW199" s="114">
        <v>-0.16052285559594709</v>
      </c>
      <c r="DX199" s="114">
        <v>9.486253409007149E-2</v>
      </c>
      <c r="DY199" s="114">
        <v>0.13492998518917462</v>
      </c>
      <c r="DZ199" s="114">
        <v>-4.9945872199071671E-2</v>
      </c>
      <c r="EA199" s="114">
        <v>-4.9945872199071671E-2</v>
      </c>
      <c r="EB199" s="26"/>
      <c r="EC199" s="184"/>
      <c r="ED199" s="183"/>
      <c r="EE199" s="185"/>
      <c r="EF199" s="185"/>
      <c r="EG199" s="185"/>
      <c r="EH199" s="185"/>
      <c r="EI199" s="185"/>
      <c r="EJ199" s="185"/>
      <c r="EK199" s="185"/>
      <c r="EL199" s="185"/>
      <c r="EM199" s="185"/>
      <c r="EN199" s="185"/>
      <c r="EO199" s="185"/>
      <c r="EP199" s="185"/>
      <c r="EQ199" s="185"/>
      <c r="ER199" s="185"/>
      <c r="ES199" s="185"/>
      <c r="ET199" s="185"/>
      <c r="EU199" s="185"/>
      <c r="EV199" s="185"/>
      <c r="EW199" s="26"/>
      <c r="EX199" s="128"/>
      <c r="EY199" s="26"/>
      <c r="EZ199" s="26"/>
      <c r="FA199" s="26"/>
      <c r="FB199" s="26"/>
      <c r="FC199" s="26"/>
      <c r="FD199" s="26"/>
      <c r="FE199" s="26"/>
      <c r="FF199" s="26"/>
      <c r="FG199" s="26"/>
      <c r="FH199" s="26"/>
      <c r="FI199" s="26"/>
      <c r="FJ199" s="26"/>
      <c r="FK199" s="26"/>
      <c r="FL199" s="26"/>
      <c r="FM199" s="26"/>
      <c r="FN199" s="26"/>
      <c r="FO199" s="26"/>
      <c r="FP199" s="26"/>
      <c r="FQ199" s="26"/>
      <c r="FR199" s="26"/>
      <c r="FS199" s="26"/>
      <c r="FT199" s="26"/>
      <c r="FU199" s="26"/>
      <c r="FV199" s="26"/>
      <c r="FW199" s="26"/>
      <c r="FX199" s="26"/>
      <c r="FY199" s="26"/>
      <c r="FZ199" s="26"/>
      <c r="GA199" s="26"/>
      <c r="GB199" s="26"/>
      <c r="GC199" s="26"/>
      <c r="GD199" s="26"/>
      <c r="GE199" s="26"/>
      <c r="GF199" s="26"/>
      <c r="GG199" s="26"/>
      <c r="GH199" s="26"/>
      <c r="GI199" s="26"/>
      <c r="GJ199" s="26"/>
      <c r="GK199" s="26"/>
      <c r="GL199" s="26"/>
      <c r="GM199" s="26"/>
      <c r="GN199" s="26"/>
      <c r="GO199" s="26"/>
      <c r="GP199" s="45">
        <f t="shared" ref="GP199:HI199" si="493">SUM(GP3:GP197)</f>
        <v>10097.386431000001</v>
      </c>
      <c r="GQ199" s="14">
        <f t="shared" si="493"/>
        <v>11256.544329000002</v>
      </c>
      <c r="GR199" s="14">
        <f t="shared" si="493"/>
        <v>15241.992318000002</v>
      </c>
      <c r="GS199" s="14">
        <f t="shared" si="493"/>
        <v>16969.522782</v>
      </c>
      <c r="GT199" s="14">
        <f t="shared" si="493"/>
        <v>16480.861529999998</v>
      </c>
      <c r="GU199" s="14">
        <f t="shared" si="493"/>
        <v>15722.655834000007</v>
      </c>
      <c r="GV199" s="14">
        <f t="shared" si="493"/>
        <v>18117.660824999999</v>
      </c>
      <c r="GW199" s="14">
        <f t="shared" si="493"/>
        <v>17791.740380999996</v>
      </c>
      <c r="GX199" s="14">
        <f t="shared" si="493"/>
        <v>18617.431803000003</v>
      </c>
      <c r="GY199" s="14">
        <f t="shared" si="493"/>
        <v>19141.944014999997</v>
      </c>
      <c r="GZ199" s="14">
        <f t="shared" si="493"/>
        <v>22334.147580000004</v>
      </c>
      <c r="HA199" s="14">
        <f t="shared" si="493"/>
        <v>26367.905363999995</v>
      </c>
      <c r="HB199" s="14">
        <f t="shared" si="493"/>
        <v>20953.081653000005</v>
      </c>
      <c r="HC199" s="14">
        <f t="shared" si="493"/>
        <v>13885.236279000004</v>
      </c>
      <c r="HD199" s="14">
        <f t="shared" si="493"/>
        <v>12233.583299999998</v>
      </c>
      <c r="HE199" s="14">
        <f t="shared" si="493"/>
        <v>13518.003536999999</v>
      </c>
      <c r="HF199" s="127">
        <f t="shared" si="493"/>
        <v>18950.814410999996</v>
      </c>
      <c r="HG199" s="127">
        <f t="shared" si="493"/>
        <v>24042.316976999991</v>
      </c>
      <c r="HH199" s="127">
        <f t="shared" si="493"/>
        <v>23033.657377500003</v>
      </c>
      <c r="HI199" s="13">
        <f t="shared" si="493"/>
        <v>334756.48672650021</v>
      </c>
      <c r="HJ199" s="123">
        <f t="shared" ref="HJ199:IC199" si="494">GP199/BR199</f>
        <v>0.34522159496051152</v>
      </c>
      <c r="HK199" s="114">
        <f t="shared" si="494"/>
        <v>0.42554605810524732</v>
      </c>
      <c r="HL199" s="114">
        <f t="shared" si="494"/>
        <v>0.31799862965512932</v>
      </c>
      <c r="HM199" s="114">
        <f t="shared" si="494"/>
        <v>0.34173475606661702</v>
      </c>
      <c r="HN199" s="114">
        <f t="shared" si="494"/>
        <v>0.37590633692949837</v>
      </c>
      <c r="HO199" s="114">
        <f t="shared" si="494"/>
        <v>0.34758491033293554</v>
      </c>
      <c r="HP199" s="114">
        <f t="shared" si="494"/>
        <v>0.29689888771446832</v>
      </c>
      <c r="HQ199" s="114">
        <f t="shared" si="494"/>
        <v>0.28028199346230181</v>
      </c>
      <c r="HR199" s="114">
        <f t="shared" si="494"/>
        <v>0.24747350529044268</v>
      </c>
      <c r="HS199" s="114">
        <f t="shared" si="494"/>
        <v>0.24093676385812099</v>
      </c>
      <c r="HT199" s="114">
        <f t="shared" si="494"/>
        <v>0.28962131336315899</v>
      </c>
      <c r="HU199" s="114">
        <f t="shared" si="494"/>
        <v>0.27510699835152219</v>
      </c>
      <c r="HV199" s="114">
        <f t="shared" si="494"/>
        <v>0.26317676915444138</v>
      </c>
      <c r="HW199" s="114">
        <f t="shared" si="494"/>
        <v>0.21479211507463847</v>
      </c>
      <c r="HX199" s="114">
        <f t="shared" si="494"/>
        <v>0.22542904289820886</v>
      </c>
      <c r="HY199" s="114">
        <f t="shared" si="494"/>
        <v>0.22751453374511912</v>
      </c>
      <c r="HZ199" s="114">
        <f t="shared" si="494"/>
        <v>0.28103175612830505</v>
      </c>
      <c r="IA199" s="114">
        <f t="shared" si="494"/>
        <v>0.37528005895574795</v>
      </c>
      <c r="IB199" s="114">
        <f t="shared" si="494"/>
        <v>0.34667054035444184</v>
      </c>
      <c r="IC199" s="41">
        <f t="shared" si="494"/>
        <v>0.29099353283338775</v>
      </c>
      <c r="ID199" s="41"/>
      <c r="IE199" s="167">
        <f t="shared" ref="IE199" si="495">HH199/IF$221</f>
        <v>2.0247464526413784E-3</v>
      </c>
      <c r="IF199" s="167">
        <f>HI199/IF$221</f>
        <v>2.9426373670916248E-2</v>
      </c>
    </row>
    <row r="200" spans="1:240" x14ac:dyDescent="0.25">
      <c r="B200" s="39"/>
      <c r="C200" s="39"/>
      <c r="D200" s="39"/>
      <c r="E200" s="85"/>
      <c r="F200" s="39"/>
      <c r="G200" s="6"/>
      <c r="H200" s="1"/>
      <c r="I200" s="1"/>
      <c r="J200" s="1"/>
      <c r="K200" s="1"/>
      <c r="L200" s="1"/>
      <c r="M200" s="1"/>
      <c r="N200" s="1"/>
      <c r="O200" s="1"/>
      <c r="P200" s="2"/>
      <c r="Q200" s="1"/>
      <c r="R200" s="1"/>
      <c r="S200" s="1"/>
      <c r="T200" s="1"/>
      <c r="U200" s="1"/>
      <c r="V200" s="102"/>
      <c r="W200" s="102"/>
      <c r="X200" s="102"/>
      <c r="Y200" s="102"/>
      <c r="Z200" s="102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6"/>
      <c r="AX200" s="1"/>
      <c r="AY200" s="1"/>
      <c r="AZ200" s="1"/>
      <c r="BA200" s="1"/>
      <c r="BB200" s="1"/>
      <c r="BC200" s="1"/>
      <c r="BD200" s="1"/>
      <c r="BE200" s="1"/>
      <c r="BF200" s="2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5"/>
      <c r="CE200" s="5"/>
      <c r="CF200" s="5"/>
      <c r="CG200" s="5"/>
      <c r="CH200" s="5"/>
      <c r="CI200" s="5"/>
      <c r="CJ200" s="5"/>
      <c r="CK200" s="1"/>
      <c r="CL200" s="1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5"/>
      <c r="DA200" s="5"/>
      <c r="DB200" s="5"/>
      <c r="DC200" s="5"/>
      <c r="DD200" s="5"/>
      <c r="DE200" s="5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25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</row>
    <row r="201" spans="1:240" x14ac:dyDescent="0.25">
      <c r="B201" s="36"/>
      <c r="C201" s="36"/>
      <c r="D201" s="36" t="s">
        <v>211</v>
      </c>
      <c r="E201" s="8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103"/>
      <c r="W201" s="103"/>
      <c r="X201" s="103"/>
      <c r="Y201" s="103"/>
      <c r="Z201" s="103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57"/>
      <c r="AU201" s="57"/>
      <c r="AV201" s="40"/>
      <c r="AW201" s="57"/>
      <c r="AX201" s="57"/>
      <c r="AY201" s="57"/>
      <c r="AZ201" s="57"/>
      <c r="BA201" s="57"/>
      <c r="BB201" s="57"/>
      <c r="BC201" s="57"/>
      <c r="BD201" s="57"/>
      <c r="BE201" s="57"/>
      <c r="BF201" s="57"/>
      <c r="BG201" s="57"/>
      <c r="BH201" s="57"/>
      <c r="BI201" s="57"/>
      <c r="BJ201" s="57"/>
      <c r="BK201" s="57"/>
      <c r="BL201" s="57"/>
      <c r="BM201" s="57"/>
      <c r="BN201" s="57"/>
      <c r="BO201" s="57"/>
      <c r="BP201" s="57"/>
      <c r="BQ201" s="57"/>
      <c r="BR201" s="57"/>
      <c r="BS201" s="57"/>
      <c r="BT201" s="57"/>
      <c r="BU201" s="57"/>
      <c r="BV201" s="57"/>
      <c r="BW201" s="57"/>
      <c r="BX201" s="57"/>
      <c r="BY201" s="57"/>
      <c r="BZ201" s="57"/>
      <c r="CA201" s="57"/>
      <c r="CB201" s="57"/>
      <c r="CC201" s="57"/>
      <c r="CD201" s="58"/>
      <c r="CE201" s="58"/>
      <c r="CF201" s="58"/>
      <c r="CG201" s="58"/>
      <c r="CH201" s="58"/>
      <c r="CI201" s="58"/>
      <c r="CJ201" s="58"/>
      <c r="CK201" s="57"/>
      <c r="CL201" s="57"/>
      <c r="CM201" s="57"/>
      <c r="CN201" s="57"/>
      <c r="CO201" s="57"/>
      <c r="CP201" s="57"/>
      <c r="CQ201" s="57"/>
      <c r="CR201" s="57"/>
      <c r="CS201" s="57"/>
      <c r="CT201" s="57"/>
      <c r="CU201" s="57"/>
      <c r="CV201" s="57"/>
      <c r="CW201" s="57"/>
      <c r="CX201" s="57"/>
      <c r="CY201" s="57"/>
      <c r="CZ201" s="58"/>
      <c r="DA201" s="58"/>
      <c r="DB201" s="58"/>
      <c r="DC201" s="58"/>
      <c r="DD201" s="58"/>
      <c r="DE201" s="58"/>
      <c r="DF201" s="57"/>
      <c r="DG201" s="57"/>
      <c r="DH201" s="57"/>
      <c r="DI201" s="57"/>
      <c r="DJ201" s="57"/>
      <c r="DK201" s="57"/>
      <c r="DL201" s="57"/>
      <c r="DM201" s="57"/>
      <c r="DN201" s="57"/>
      <c r="DO201" s="57"/>
      <c r="DP201" s="57"/>
      <c r="DQ201" s="57"/>
      <c r="DR201" s="57"/>
      <c r="DS201" s="57"/>
      <c r="DT201" s="57"/>
      <c r="DU201" s="57"/>
      <c r="DV201" s="57"/>
      <c r="DW201" s="57"/>
      <c r="DX201" s="57"/>
      <c r="DY201" s="57"/>
      <c r="DZ201" s="57"/>
      <c r="EA201" s="57"/>
      <c r="EB201" s="57"/>
      <c r="EC201" s="40"/>
      <c r="ED201" s="57"/>
      <c r="EE201" s="57"/>
      <c r="EF201" s="57"/>
      <c r="EG201" s="57"/>
      <c r="EH201" s="57"/>
      <c r="EI201" s="57"/>
      <c r="EJ201" s="57"/>
      <c r="EK201" s="57"/>
      <c r="EL201" s="57"/>
      <c r="EM201" s="57"/>
      <c r="EN201" s="57"/>
      <c r="EO201" s="57"/>
      <c r="EP201" s="57"/>
      <c r="EQ201" s="57"/>
      <c r="ER201" s="57"/>
      <c r="ES201" s="57"/>
      <c r="ET201" s="57"/>
      <c r="EU201" s="57"/>
      <c r="EV201" s="57"/>
      <c r="EW201" s="57"/>
      <c r="EX201" s="57"/>
      <c r="EY201" s="57"/>
      <c r="EZ201" s="57"/>
      <c r="FA201" s="57"/>
      <c r="FB201" s="57"/>
      <c r="FC201" s="57"/>
      <c r="FD201" s="57"/>
      <c r="FE201" s="57"/>
      <c r="FF201" s="57"/>
      <c r="FG201" s="57"/>
      <c r="FH201" s="57"/>
      <c r="FI201" s="57"/>
      <c r="FJ201" s="57"/>
      <c r="FK201" s="57"/>
      <c r="FL201" s="57"/>
      <c r="FM201" s="57"/>
      <c r="FN201" s="57"/>
      <c r="FO201" s="57"/>
      <c r="FP201" s="57"/>
      <c r="FQ201" s="57"/>
      <c r="FR201" s="57"/>
      <c r="FS201" s="57"/>
      <c r="FT201" s="57"/>
      <c r="FU201" s="57"/>
      <c r="FV201" s="57"/>
      <c r="FW201" s="57"/>
      <c r="FX201" s="57"/>
      <c r="FY201" s="57"/>
      <c r="FZ201" s="57"/>
      <c r="GA201" s="57"/>
      <c r="GB201" s="57"/>
      <c r="GC201" s="57"/>
      <c r="GD201" s="57"/>
      <c r="GE201" s="57"/>
      <c r="GF201" s="57"/>
      <c r="GG201" s="57"/>
      <c r="GH201" s="57"/>
      <c r="GI201" s="57"/>
      <c r="GJ201" s="57"/>
      <c r="GK201" s="57"/>
      <c r="GL201" s="57"/>
      <c r="GM201" s="57"/>
      <c r="GN201" s="57"/>
      <c r="GO201" s="138"/>
      <c r="GP201" s="90"/>
      <c r="GQ201" s="90"/>
      <c r="GR201" s="90"/>
      <c r="GS201" s="90"/>
      <c r="GT201" s="90"/>
      <c r="GU201" s="90"/>
      <c r="GV201" s="90"/>
      <c r="GW201" s="90"/>
      <c r="GX201" s="90"/>
      <c r="GY201" s="90"/>
      <c r="GZ201" s="90"/>
      <c r="HA201" s="90"/>
      <c r="HB201" s="90"/>
      <c r="HC201" s="90"/>
      <c r="HD201" s="90"/>
      <c r="HE201" s="90"/>
      <c r="HF201" s="90"/>
      <c r="HG201" s="90"/>
      <c r="HH201" s="90"/>
      <c r="HI201" s="90"/>
      <c r="HJ201" s="90"/>
      <c r="HK201" s="90"/>
      <c r="HL201" s="90"/>
      <c r="HM201" s="90"/>
      <c r="HN201" s="90"/>
      <c r="HO201" s="90"/>
      <c r="HP201" s="90"/>
      <c r="HQ201" s="90"/>
      <c r="HR201" s="90"/>
      <c r="HS201" s="90"/>
      <c r="HT201" s="90"/>
      <c r="HU201" s="90"/>
      <c r="HV201" s="90"/>
      <c r="HW201" s="90"/>
      <c r="HX201" s="90"/>
      <c r="HY201" s="90"/>
      <c r="HZ201" s="90"/>
      <c r="IA201" s="90"/>
      <c r="IB201" s="90"/>
      <c r="IC201" s="90"/>
      <c r="ID201" s="91"/>
      <c r="IE201" s="168"/>
      <c r="IF201" s="168"/>
    </row>
    <row r="202" spans="1:240" ht="12.75" customHeight="1" x14ac:dyDescent="0.25">
      <c r="B202" s="45"/>
      <c r="C202" s="45"/>
      <c r="D202" s="45"/>
      <c r="E202" s="86"/>
      <c r="F202" s="46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104"/>
      <c r="W202" s="104"/>
      <c r="X202" s="104"/>
      <c r="Y202" s="104"/>
      <c r="Z202" s="104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111"/>
      <c r="AP202" s="111"/>
      <c r="AQ202" s="111"/>
      <c r="AR202" s="111"/>
      <c r="AS202" s="111"/>
      <c r="AT202" s="111"/>
      <c r="AU202" s="57"/>
      <c r="AV202" s="64"/>
      <c r="AW202" s="58"/>
      <c r="AX202" s="58"/>
      <c r="AY202" s="58"/>
      <c r="AZ202" s="58"/>
      <c r="BA202" s="58"/>
      <c r="BB202" s="58"/>
      <c r="BC202" s="58"/>
      <c r="BD202" s="58"/>
      <c r="BE202" s="58"/>
      <c r="BF202" s="58"/>
      <c r="BG202" s="58"/>
      <c r="BH202" s="58"/>
      <c r="BI202" s="58"/>
      <c r="BJ202" s="58"/>
      <c r="BK202" s="58"/>
      <c r="BL202" s="58"/>
      <c r="BM202" s="58"/>
      <c r="BN202" s="58"/>
      <c r="BO202" s="58"/>
      <c r="BP202" s="58"/>
      <c r="BQ202" s="64"/>
      <c r="BR202" s="58"/>
      <c r="BS202" s="58"/>
      <c r="BT202" s="58"/>
      <c r="BU202" s="58"/>
      <c r="BV202" s="58"/>
      <c r="BW202" s="58"/>
      <c r="BX202" s="58"/>
      <c r="BY202" s="58"/>
      <c r="BZ202" s="58"/>
      <c r="CA202" s="58"/>
      <c r="CB202" s="58"/>
      <c r="CC202" s="58"/>
      <c r="CD202" s="58"/>
      <c r="CE202" s="58"/>
      <c r="CF202" s="58"/>
      <c r="CG202" s="58"/>
      <c r="CH202" s="58"/>
      <c r="CI202" s="58"/>
      <c r="CJ202" s="58"/>
      <c r="CK202" s="58"/>
      <c r="CL202" s="58"/>
      <c r="CM202" s="58"/>
      <c r="CN202" s="58"/>
      <c r="CO202" s="58"/>
      <c r="CP202" s="58"/>
      <c r="CQ202" s="58"/>
      <c r="CR202" s="58"/>
      <c r="CS202" s="58"/>
      <c r="CT202" s="58"/>
      <c r="CU202" s="58"/>
      <c r="CV202" s="58"/>
      <c r="CW202" s="58"/>
      <c r="CX202" s="58"/>
      <c r="CY202" s="58"/>
      <c r="CZ202" s="58"/>
      <c r="DA202" s="58"/>
      <c r="DB202" s="58"/>
      <c r="DC202" s="58"/>
      <c r="DD202" s="58"/>
      <c r="DE202" s="58"/>
      <c r="DF202" s="58"/>
      <c r="DG202" s="58"/>
      <c r="DH202" s="58"/>
      <c r="DI202" s="58"/>
      <c r="DJ202" s="58"/>
      <c r="DK202" s="58"/>
      <c r="DL202" s="58"/>
      <c r="DM202" s="58"/>
      <c r="DN202" s="58"/>
      <c r="DO202" s="58"/>
      <c r="DP202" s="58"/>
      <c r="DQ202" s="58"/>
      <c r="DR202" s="58"/>
      <c r="DS202" s="58"/>
      <c r="DT202" s="58"/>
      <c r="DU202" s="58"/>
      <c r="DV202" s="58"/>
      <c r="DW202" s="58"/>
      <c r="DX202" s="58"/>
      <c r="DY202" s="58"/>
      <c r="DZ202" s="58"/>
      <c r="EA202" s="58"/>
      <c r="EB202" s="57"/>
      <c r="EC202" s="64"/>
      <c r="ED202" s="58"/>
      <c r="EE202" s="58"/>
      <c r="EF202" s="58"/>
      <c r="EG202" s="58"/>
      <c r="EH202" s="58"/>
      <c r="EI202" s="58"/>
      <c r="EJ202" s="58"/>
      <c r="EK202" s="58"/>
      <c r="EL202" s="58"/>
      <c r="EM202" s="58"/>
      <c r="EN202" s="58"/>
      <c r="EO202" s="58"/>
      <c r="EP202" s="58"/>
      <c r="EQ202" s="58"/>
      <c r="ER202" s="58"/>
      <c r="ES202" s="58"/>
      <c r="ET202" s="58"/>
      <c r="EU202" s="58"/>
      <c r="EV202" s="58"/>
      <c r="EW202" s="57"/>
      <c r="EX202" s="64"/>
      <c r="EY202" s="58"/>
      <c r="EZ202" s="58"/>
      <c r="FA202" s="58"/>
      <c r="FB202" s="58"/>
      <c r="FC202" s="58"/>
      <c r="FD202" s="58"/>
      <c r="FE202" s="58"/>
      <c r="FF202" s="58"/>
      <c r="FG202" s="58"/>
      <c r="FH202" s="58"/>
      <c r="FI202" s="58"/>
      <c r="FJ202" s="58"/>
      <c r="FK202" s="58"/>
      <c r="FL202" s="58"/>
      <c r="FM202" s="58"/>
      <c r="FN202" s="58"/>
      <c r="FO202" s="58"/>
      <c r="FP202" s="58"/>
      <c r="FQ202" s="58"/>
      <c r="FR202" s="57"/>
      <c r="FS202" s="58"/>
      <c r="FT202" s="76"/>
      <c r="FU202" s="58"/>
      <c r="FV202" s="58"/>
      <c r="FW202" s="58"/>
      <c r="FX202" s="58"/>
      <c r="FY202" s="58"/>
      <c r="FZ202" s="58"/>
      <c r="GA202" s="58"/>
      <c r="GB202" s="58"/>
      <c r="GC202" s="58"/>
      <c r="GD202" s="58"/>
      <c r="GE202" s="58"/>
      <c r="GF202" s="58"/>
      <c r="GG202" s="58"/>
      <c r="GH202" s="58"/>
      <c r="GI202" s="58"/>
      <c r="GJ202" s="58"/>
      <c r="GK202" s="58"/>
      <c r="GL202" s="58"/>
      <c r="GM202" s="58"/>
      <c r="GN202" s="57"/>
    </row>
    <row r="203" spans="1:240" s="60" customFormat="1" ht="39" customHeight="1" x14ac:dyDescent="0.25">
      <c r="A203" s="164"/>
      <c r="B203" s="142" t="s">
        <v>219</v>
      </c>
      <c r="C203" s="143" t="s">
        <v>182</v>
      </c>
      <c r="D203" s="20" t="s">
        <v>280</v>
      </c>
      <c r="E203" s="87" t="s">
        <v>222</v>
      </c>
      <c r="F203" s="59" t="s">
        <v>212</v>
      </c>
      <c r="G203" s="47">
        <v>1999</v>
      </c>
      <c r="H203" s="16">
        <v>2000</v>
      </c>
      <c r="I203" s="16">
        <v>2001</v>
      </c>
      <c r="J203" s="16">
        <v>2002</v>
      </c>
      <c r="K203" s="16">
        <v>2003</v>
      </c>
      <c r="L203" s="16">
        <v>2004</v>
      </c>
      <c r="M203" s="16">
        <v>2005</v>
      </c>
      <c r="N203" s="16">
        <v>2006</v>
      </c>
      <c r="O203" s="16">
        <v>2007</v>
      </c>
      <c r="P203" s="16">
        <v>2008</v>
      </c>
      <c r="Q203" s="16">
        <v>2009</v>
      </c>
      <c r="R203" s="16">
        <v>2010</v>
      </c>
      <c r="S203" s="16">
        <v>2011</v>
      </c>
      <c r="T203" s="16">
        <v>2012</v>
      </c>
      <c r="U203" s="16">
        <v>2013</v>
      </c>
      <c r="V203" s="16">
        <v>2014</v>
      </c>
      <c r="W203" s="16">
        <v>2015</v>
      </c>
      <c r="X203" s="16">
        <v>2016</v>
      </c>
      <c r="Y203" s="16">
        <v>2017</v>
      </c>
      <c r="Z203" s="16">
        <v>2018</v>
      </c>
      <c r="AA203" s="15" t="s">
        <v>237</v>
      </c>
      <c r="AB203" s="16">
        <v>1999</v>
      </c>
      <c r="AC203" s="16">
        <v>2000</v>
      </c>
      <c r="AD203" s="16">
        <v>2001</v>
      </c>
      <c r="AE203" s="16">
        <v>2002</v>
      </c>
      <c r="AF203" s="16">
        <v>2003</v>
      </c>
      <c r="AG203" s="16">
        <v>2004</v>
      </c>
      <c r="AH203" s="16">
        <v>2005</v>
      </c>
      <c r="AI203" s="16">
        <v>2006</v>
      </c>
      <c r="AJ203" s="16">
        <v>2007</v>
      </c>
      <c r="AK203" s="16">
        <v>2008</v>
      </c>
      <c r="AL203" s="16">
        <v>2009</v>
      </c>
      <c r="AM203" s="16">
        <v>2010</v>
      </c>
      <c r="AN203" s="16">
        <v>2011</v>
      </c>
      <c r="AO203" s="16">
        <v>2012</v>
      </c>
      <c r="AP203" s="16">
        <v>2013</v>
      </c>
      <c r="AQ203" s="16">
        <v>2014</v>
      </c>
      <c r="AR203" s="16">
        <v>2015</v>
      </c>
      <c r="AS203" s="16">
        <v>2016</v>
      </c>
      <c r="AT203" s="69">
        <v>2017</v>
      </c>
      <c r="AU203" s="15" t="s">
        <v>228</v>
      </c>
      <c r="AV203" s="15" t="s">
        <v>301</v>
      </c>
      <c r="AW203" s="62">
        <v>1999</v>
      </c>
      <c r="AX203" s="62">
        <v>2000</v>
      </c>
      <c r="AY203" s="62">
        <v>2001</v>
      </c>
      <c r="AZ203" s="62">
        <v>2002</v>
      </c>
      <c r="BA203" s="62">
        <v>2003</v>
      </c>
      <c r="BB203" s="62">
        <v>2004</v>
      </c>
      <c r="BC203" s="62" t="s">
        <v>174</v>
      </c>
      <c r="BD203" s="62" t="s">
        <v>175</v>
      </c>
      <c r="BE203" s="62" t="s">
        <v>176</v>
      </c>
      <c r="BF203" s="62" t="s">
        <v>177</v>
      </c>
      <c r="BG203" s="62" t="s">
        <v>178</v>
      </c>
      <c r="BH203" s="62" t="s">
        <v>220</v>
      </c>
      <c r="BI203" s="62" t="s">
        <v>221</v>
      </c>
      <c r="BJ203" s="62">
        <v>2012</v>
      </c>
      <c r="BK203" s="62">
        <v>2013</v>
      </c>
      <c r="BL203" s="62">
        <v>2014</v>
      </c>
      <c r="BM203" s="62">
        <v>2015</v>
      </c>
      <c r="BN203" s="62">
        <v>2016</v>
      </c>
      <c r="BO203" s="62">
        <v>2017</v>
      </c>
      <c r="BP203" s="15" t="s">
        <v>271</v>
      </c>
      <c r="BQ203" s="15"/>
      <c r="BR203" s="62">
        <v>1999</v>
      </c>
      <c r="BS203" s="62">
        <v>2000</v>
      </c>
      <c r="BT203" s="62">
        <v>2001</v>
      </c>
      <c r="BU203" s="62">
        <v>2002</v>
      </c>
      <c r="BV203" s="62">
        <v>2003</v>
      </c>
      <c r="BW203" s="62">
        <v>2004</v>
      </c>
      <c r="BX203" s="62">
        <v>2005</v>
      </c>
      <c r="BY203" s="62">
        <v>2006</v>
      </c>
      <c r="BZ203" s="62">
        <v>2007</v>
      </c>
      <c r="CA203" s="62">
        <v>2008</v>
      </c>
      <c r="CB203" s="62">
        <v>2009</v>
      </c>
      <c r="CC203" s="62">
        <v>2010</v>
      </c>
      <c r="CD203" s="62">
        <v>2011</v>
      </c>
      <c r="CE203" s="62">
        <v>2012</v>
      </c>
      <c r="CF203" s="62">
        <v>2013</v>
      </c>
      <c r="CG203" s="62">
        <v>2014</v>
      </c>
      <c r="CH203" s="62">
        <v>2015</v>
      </c>
      <c r="CI203" s="62">
        <v>2016</v>
      </c>
      <c r="CJ203" s="62">
        <v>2017</v>
      </c>
      <c r="CK203" s="15" t="s">
        <v>258</v>
      </c>
      <c r="CL203" s="15"/>
      <c r="CM203" s="62">
        <v>1999</v>
      </c>
      <c r="CN203" s="62">
        <v>2000</v>
      </c>
      <c r="CO203" s="62">
        <v>2001</v>
      </c>
      <c r="CP203" s="62">
        <v>2002</v>
      </c>
      <c r="CQ203" s="62">
        <v>2003</v>
      </c>
      <c r="CR203" s="62">
        <v>2004</v>
      </c>
      <c r="CS203" s="62">
        <v>2005</v>
      </c>
      <c r="CT203" s="62">
        <v>2006</v>
      </c>
      <c r="CU203" s="62">
        <v>2007</v>
      </c>
      <c r="CV203" s="62">
        <v>2008</v>
      </c>
      <c r="CW203" s="62">
        <v>2009</v>
      </c>
      <c r="CX203" s="62">
        <v>2010</v>
      </c>
      <c r="CY203" s="62">
        <v>2011</v>
      </c>
      <c r="CZ203" s="62">
        <v>2012</v>
      </c>
      <c r="DA203" s="62">
        <v>2013</v>
      </c>
      <c r="DB203" s="62">
        <v>2014</v>
      </c>
      <c r="DC203" s="62">
        <v>2015</v>
      </c>
      <c r="DD203" s="62">
        <v>2016</v>
      </c>
      <c r="DE203" s="62">
        <v>2017</v>
      </c>
      <c r="DF203" s="15" t="s">
        <v>240</v>
      </c>
      <c r="DG203" s="15" t="s">
        <v>241</v>
      </c>
      <c r="DH203" s="15" t="s">
        <v>242</v>
      </c>
      <c r="DI203" s="16">
        <v>1999</v>
      </c>
      <c r="DJ203" s="16">
        <v>2000</v>
      </c>
      <c r="DK203" s="16">
        <v>2001</v>
      </c>
      <c r="DL203" s="16">
        <v>2002</v>
      </c>
      <c r="DM203" s="16">
        <v>2003</v>
      </c>
      <c r="DN203" s="16">
        <v>2004</v>
      </c>
      <c r="DO203" s="16">
        <v>2005</v>
      </c>
      <c r="DP203" s="16">
        <v>2006</v>
      </c>
      <c r="DQ203" s="16">
        <v>2007</v>
      </c>
      <c r="DR203" s="16">
        <v>2008</v>
      </c>
      <c r="DS203" s="16">
        <v>2009</v>
      </c>
      <c r="DT203" s="16">
        <v>2010</v>
      </c>
      <c r="DU203" s="16">
        <v>2011</v>
      </c>
      <c r="DV203" s="16">
        <v>2012</v>
      </c>
      <c r="DW203" s="16">
        <v>2013</v>
      </c>
      <c r="DX203" s="16">
        <v>2014</v>
      </c>
      <c r="DY203" s="16">
        <v>2015</v>
      </c>
      <c r="DZ203" s="16">
        <v>2016</v>
      </c>
      <c r="EA203" s="16">
        <v>2016</v>
      </c>
      <c r="EB203" s="15" t="s">
        <v>229</v>
      </c>
      <c r="EC203" s="15" t="s">
        <v>245</v>
      </c>
      <c r="ED203" s="16">
        <v>1999</v>
      </c>
      <c r="EE203" s="16">
        <v>2000</v>
      </c>
      <c r="EF203" s="16">
        <v>2001</v>
      </c>
      <c r="EG203" s="16">
        <v>2002</v>
      </c>
      <c r="EH203" s="16">
        <v>2003</v>
      </c>
      <c r="EI203" s="16">
        <v>2004</v>
      </c>
      <c r="EJ203" s="16">
        <v>2005</v>
      </c>
      <c r="EK203" s="16">
        <v>2006</v>
      </c>
      <c r="EL203" s="16">
        <v>2007</v>
      </c>
      <c r="EM203" s="16">
        <v>2008</v>
      </c>
      <c r="EN203" s="16">
        <v>2009</v>
      </c>
      <c r="EO203" s="16">
        <v>2010</v>
      </c>
      <c r="EP203" s="16">
        <v>2011</v>
      </c>
      <c r="EQ203" s="16">
        <v>2012</v>
      </c>
      <c r="ER203" s="16">
        <v>2013</v>
      </c>
      <c r="ES203" s="16">
        <v>2014</v>
      </c>
      <c r="ET203" s="16">
        <v>2015</v>
      </c>
      <c r="EU203" s="16">
        <v>2016</v>
      </c>
      <c r="EV203" s="16">
        <v>2016</v>
      </c>
      <c r="EW203" s="15" t="s">
        <v>230</v>
      </c>
      <c r="EX203" s="15" t="s">
        <v>238</v>
      </c>
      <c r="EY203" s="16">
        <v>1999</v>
      </c>
      <c r="EZ203" s="16">
        <v>2000</v>
      </c>
      <c r="FA203" s="16">
        <v>2001</v>
      </c>
      <c r="FB203" s="16">
        <v>2002</v>
      </c>
      <c r="FC203" s="16">
        <v>2003</v>
      </c>
      <c r="FD203" s="16">
        <v>2004</v>
      </c>
      <c r="FE203" s="16">
        <v>2005</v>
      </c>
      <c r="FF203" s="16">
        <v>2006</v>
      </c>
      <c r="FG203" s="16">
        <v>2007</v>
      </c>
      <c r="FH203" s="16">
        <v>2008</v>
      </c>
      <c r="FI203" s="16">
        <v>2009</v>
      </c>
      <c r="FJ203" s="16">
        <v>2010</v>
      </c>
      <c r="FK203" s="16">
        <v>2011</v>
      </c>
      <c r="FL203" s="16">
        <v>2012</v>
      </c>
      <c r="FM203" s="16">
        <v>2013</v>
      </c>
      <c r="FN203" s="16">
        <v>2014</v>
      </c>
      <c r="FO203" s="16">
        <v>2015</v>
      </c>
      <c r="FP203" s="16">
        <v>2015</v>
      </c>
      <c r="FQ203" s="16">
        <v>2015</v>
      </c>
      <c r="FR203" s="15" t="s">
        <v>272</v>
      </c>
      <c r="FS203" s="15" t="s">
        <v>243</v>
      </c>
      <c r="FT203" s="15" t="s">
        <v>231</v>
      </c>
      <c r="FU203" s="16">
        <v>1999</v>
      </c>
      <c r="FV203" s="16">
        <v>2000</v>
      </c>
      <c r="FW203" s="16">
        <v>2001</v>
      </c>
      <c r="FX203" s="16">
        <v>2002</v>
      </c>
      <c r="FY203" s="16">
        <v>2003</v>
      </c>
      <c r="FZ203" s="16">
        <v>2004</v>
      </c>
      <c r="GA203" s="16">
        <v>2005</v>
      </c>
      <c r="GB203" s="16">
        <v>2006</v>
      </c>
      <c r="GC203" s="16">
        <v>2007</v>
      </c>
      <c r="GD203" s="16">
        <v>2008</v>
      </c>
      <c r="GE203" s="16">
        <v>2009</v>
      </c>
      <c r="GF203" s="16">
        <v>2010</v>
      </c>
      <c r="GG203" s="16">
        <v>2011</v>
      </c>
      <c r="GH203" s="16">
        <v>2012</v>
      </c>
      <c r="GI203" s="16">
        <v>2013</v>
      </c>
      <c r="GJ203" s="16">
        <v>2014</v>
      </c>
      <c r="GK203" s="16">
        <v>2015</v>
      </c>
      <c r="GL203" s="16">
        <v>2016</v>
      </c>
      <c r="GM203" s="16">
        <v>2017</v>
      </c>
      <c r="GN203" s="15" t="s">
        <v>260</v>
      </c>
      <c r="GO203" s="15" t="s">
        <v>250</v>
      </c>
      <c r="GP203" s="16">
        <v>1999</v>
      </c>
      <c r="GQ203" s="16">
        <v>2000</v>
      </c>
      <c r="GR203" s="16">
        <v>2001</v>
      </c>
      <c r="GS203" s="16">
        <v>2002</v>
      </c>
      <c r="GT203" s="16">
        <v>2003</v>
      </c>
      <c r="GU203" s="16">
        <v>2004</v>
      </c>
      <c r="GV203" s="16">
        <v>2005</v>
      </c>
      <c r="GW203" s="16">
        <v>2006</v>
      </c>
      <c r="GX203" s="16">
        <v>2007</v>
      </c>
      <c r="GY203" s="16">
        <v>2008</v>
      </c>
      <c r="GZ203" s="16">
        <v>2009</v>
      </c>
      <c r="HA203" s="16">
        <v>2010</v>
      </c>
      <c r="HB203" s="16">
        <v>2011</v>
      </c>
      <c r="HC203" s="16">
        <v>2012</v>
      </c>
      <c r="HD203" s="16">
        <v>2013</v>
      </c>
      <c r="HE203" s="16">
        <v>2014</v>
      </c>
      <c r="HF203" s="16">
        <v>2015</v>
      </c>
      <c r="HG203" s="16">
        <v>2016</v>
      </c>
      <c r="HH203" s="16">
        <v>2017</v>
      </c>
      <c r="HI203" s="15" t="s">
        <v>309</v>
      </c>
      <c r="HJ203" s="16">
        <v>1999</v>
      </c>
      <c r="HK203" s="16">
        <v>2000</v>
      </c>
      <c r="HL203" s="16">
        <v>2001</v>
      </c>
      <c r="HM203" s="16">
        <v>2002</v>
      </c>
      <c r="HN203" s="16">
        <v>2003</v>
      </c>
      <c r="HO203" s="16">
        <v>2004</v>
      </c>
      <c r="HP203" s="16">
        <v>2005</v>
      </c>
      <c r="HQ203" s="16">
        <v>2006</v>
      </c>
      <c r="HR203" s="16">
        <v>2007</v>
      </c>
      <c r="HS203" s="16">
        <v>2008</v>
      </c>
      <c r="HT203" s="16">
        <v>2009</v>
      </c>
      <c r="HU203" s="16">
        <v>2010</v>
      </c>
      <c r="HV203" s="16">
        <v>2011</v>
      </c>
      <c r="HW203" s="16">
        <v>2012</v>
      </c>
      <c r="HX203" s="16">
        <v>2013</v>
      </c>
      <c r="HY203" s="16">
        <v>2014</v>
      </c>
      <c r="HZ203" s="16">
        <v>2015</v>
      </c>
      <c r="IA203" s="16">
        <v>2016</v>
      </c>
      <c r="IB203" s="16">
        <v>2016</v>
      </c>
      <c r="IC203" s="15" t="s">
        <v>269</v>
      </c>
      <c r="ID203" s="15" t="s">
        <v>261</v>
      </c>
      <c r="IE203" s="166" t="s">
        <v>312</v>
      </c>
      <c r="IF203" s="166" t="s">
        <v>313</v>
      </c>
    </row>
    <row r="204" spans="1:240" x14ac:dyDescent="0.25">
      <c r="B204" s="13">
        <f>B205+B209+B212+B215+B219+B220</f>
        <v>0</v>
      </c>
      <c r="C204" s="13"/>
      <c r="D204" s="36"/>
      <c r="E204" s="84"/>
      <c r="F204" s="28" t="s">
        <v>201</v>
      </c>
      <c r="G204" s="45">
        <v>891980</v>
      </c>
      <c r="H204" s="14">
        <v>897110</v>
      </c>
      <c r="I204" s="14">
        <v>861684</v>
      </c>
      <c r="J204" s="14">
        <v>846734</v>
      </c>
      <c r="K204" s="14">
        <v>850077</v>
      </c>
      <c r="L204" s="14">
        <v>860287</v>
      </c>
      <c r="M204" s="14">
        <v>870862</v>
      </c>
      <c r="N204" s="14">
        <v>900473</v>
      </c>
      <c r="O204" s="14">
        <v>932161</v>
      </c>
      <c r="P204" s="14">
        <v>971446</v>
      </c>
      <c r="Q204" s="14">
        <v>1013257</v>
      </c>
      <c r="R204" s="14">
        <v>1057664</v>
      </c>
      <c r="S204" s="14">
        <v>1119264</v>
      </c>
      <c r="T204" s="14">
        <v>1169094</v>
      </c>
      <c r="U204" s="14">
        <v>1195129</v>
      </c>
      <c r="V204" s="101">
        <v>1214596</v>
      </c>
      <c r="W204" s="101">
        <v>1255286</v>
      </c>
      <c r="X204" s="101">
        <v>1295648</v>
      </c>
      <c r="Y204" s="101">
        <v>1327776</v>
      </c>
      <c r="Z204" s="101">
        <v>1357530</v>
      </c>
      <c r="AA204" s="124"/>
      <c r="AB204" s="14">
        <v>5130</v>
      </c>
      <c r="AC204" s="14">
        <v>-35426</v>
      </c>
      <c r="AD204" s="14">
        <v>-14950</v>
      </c>
      <c r="AE204" s="14">
        <v>3343</v>
      </c>
      <c r="AF204" s="14">
        <v>10210</v>
      </c>
      <c r="AG204" s="14">
        <v>10575</v>
      </c>
      <c r="AH204" s="14">
        <v>29611</v>
      </c>
      <c r="AI204" s="14">
        <v>31688</v>
      </c>
      <c r="AJ204" s="14">
        <v>39285</v>
      </c>
      <c r="AK204" s="14">
        <v>41811</v>
      </c>
      <c r="AL204" s="14">
        <v>44407</v>
      </c>
      <c r="AM204" s="14">
        <v>61600</v>
      </c>
      <c r="AN204" s="14">
        <v>49830</v>
      </c>
      <c r="AO204" s="31">
        <v>26035</v>
      </c>
      <c r="AP204" s="31">
        <v>19467</v>
      </c>
      <c r="AQ204" s="31">
        <v>40690</v>
      </c>
      <c r="AR204" s="31">
        <v>40362</v>
      </c>
      <c r="AS204" s="31">
        <v>32128</v>
      </c>
      <c r="AT204" s="31">
        <v>29754</v>
      </c>
      <c r="AU204" s="13">
        <v>435796</v>
      </c>
      <c r="AV204" s="13"/>
      <c r="AW204" s="14">
        <v>24119</v>
      </c>
      <c r="AX204" s="14">
        <v>61878</v>
      </c>
      <c r="AY204" s="14">
        <v>62881</v>
      </c>
      <c r="AZ204" s="14">
        <v>46314</v>
      </c>
      <c r="BA204" s="14">
        <v>33633</v>
      </c>
      <c r="BB204" s="14">
        <v>34659</v>
      </c>
      <c r="BC204" s="14">
        <v>31412</v>
      </c>
      <c r="BD204" s="14">
        <v>31790</v>
      </c>
      <c r="BE204" s="14">
        <v>35945</v>
      </c>
      <c r="BF204" s="14">
        <v>37637</v>
      </c>
      <c r="BG204" s="14">
        <v>32708</v>
      </c>
      <c r="BH204" s="14">
        <v>34246</v>
      </c>
      <c r="BI204" s="14">
        <v>29786</v>
      </c>
      <c r="BJ204" s="14">
        <v>38610</v>
      </c>
      <c r="BK204" s="14">
        <v>34801</v>
      </c>
      <c r="BL204" s="14">
        <v>18726</v>
      </c>
      <c r="BM204" s="14">
        <v>27071</v>
      </c>
      <c r="BN204" s="14">
        <v>31937</v>
      </c>
      <c r="BO204" s="14">
        <v>36901</v>
      </c>
      <c r="BP204" s="13">
        <v>685054</v>
      </c>
      <c r="BQ204" s="13"/>
      <c r="BR204" s="14">
        <v>29249</v>
      </c>
      <c r="BS204" s="14">
        <v>26452</v>
      </c>
      <c r="BT204" s="14">
        <v>47931</v>
      </c>
      <c r="BU204" s="14">
        <v>49657</v>
      </c>
      <c r="BV204" s="14">
        <v>43843</v>
      </c>
      <c r="BW204" s="14">
        <v>45234</v>
      </c>
      <c r="BX204" s="14">
        <v>61023</v>
      </c>
      <c r="BY204" s="14">
        <v>63478</v>
      </c>
      <c r="BZ204" s="14">
        <v>75230</v>
      </c>
      <c r="CA204" s="14">
        <v>79448</v>
      </c>
      <c r="CB204" s="14">
        <v>77115</v>
      </c>
      <c r="CC204" s="14">
        <v>95846</v>
      </c>
      <c r="CD204" s="14">
        <v>79616</v>
      </c>
      <c r="CE204" s="14">
        <v>64645</v>
      </c>
      <c r="CF204" s="14">
        <v>54268</v>
      </c>
      <c r="CG204" s="14">
        <v>59416</v>
      </c>
      <c r="CH204" s="14">
        <v>67433</v>
      </c>
      <c r="CI204" s="14">
        <v>64065</v>
      </c>
      <c r="CJ204" s="14">
        <v>66655</v>
      </c>
      <c r="CK204" s="13">
        <v>1150604</v>
      </c>
      <c r="CL204" s="13"/>
      <c r="CM204" s="14"/>
      <c r="CN204" s="14">
        <v>-2796</v>
      </c>
      <c r="CO204" s="14">
        <v>21477</v>
      </c>
      <c r="CP204" s="14">
        <v>1727</v>
      </c>
      <c r="CQ204" s="14">
        <v>-5814</v>
      </c>
      <c r="CR204" s="14">
        <v>1391</v>
      </c>
      <c r="CS204" s="14">
        <v>15789</v>
      </c>
      <c r="CT204" s="14">
        <v>2455</v>
      </c>
      <c r="CU204" s="14">
        <v>11754</v>
      </c>
      <c r="CV204" s="14">
        <v>4217</v>
      </c>
      <c r="CW204" s="14">
        <v>-2337</v>
      </c>
      <c r="CX204" s="14">
        <v>18734</v>
      </c>
      <c r="CY204" s="14">
        <v>-16302</v>
      </c>
      <c r="CZ204" s="14">
        <v>-14889</v>
      </c>
      <c r="DA204" s="14">
        <v>-10314</v>
      </c>
      <c r="DB204" s="14">
        <v>5066</v>
      </c>
      <c r="DC204" s="14">
        <v>8026</v>
      </c>
      <c r="DD204" s="14">
        <v>8026</v>
      </c>
      <c r="DE204" s="14">
        <v>-3368</v>
      </c>
      <c r="DF204" s="13"/>
      <c r="DG204" s="13"/>
      <c r="DH204" s="13"/>
      <c r="DI204" s="41"/>
      <c r="DJ204" s="41">
        <v>-9.5593011726896646E-2</v>
      </c>
      <c r="DK204" s="41">
        <v>0.81189279098778966</v>
      </c>
      <c r="DL204" s="41">
        <v>3.6031712914667224E-2</v>
      </c>
      <c r="DM204" s="41">
        <v>-0.11708319068812051</v>
      </c>
      <c r="DN204" s="41">
        <v>3.1726843509796321E-2</v>
      </c>
      <c r="DO204" s="41">
        <v>0.34905159835521954</v>
      </c>
      <c r="DP204" s="41">
        <v>4.0230732674565325E-2</v>
      </c>
      <c r="DQ204" s="41">
        <v>0.18516651438293583</v>
      </c>
      <c r="DR204" s="41">
        <v>5.6053275202041682E-2</v>
      </c>
      <c r="DS204" s="41">
        <v>-2.9415096476985234E-2</v>
      </c>
      <c r="DT204" s="41">
        <v>0.24294532627865961</v>
      </c>
      <c r="DU204" s="41">
        <v>-0.17008534524132463</v>
      </c>
      <c r="DV204" s="41">
        <v>-0.18717942270944382</v>
      </c>
      <c r="DW204" s="41">
        <v>-0.15952362539633438</v>
      </c>
      <c r="DX204" s="41">
        <v>9.3226109199315441E-2</v>
      </c>
      <c r="DY204" s="41">
        <v>0.13510192401568838</v>
      </c>
      <c r="DZ204" s="41">
        <v>-4.9945872199071671E-2</v>
      </c>
      <c r="EA204" s="41">
        <v>-4.9945872199071671E-2</v>
      </c>
      <c r="EB204" s="41">
        <v>1</v>
      </c>
      <c r="EC204" s="13"/>
      <c r="ED204" s="41">
        <v>1</v>
      </c>
      <c r="EE204" s="41">
        <v>1</v>
      </c>
      <c r="EF204" s="41">
        <v>1</v>
      </c>
      <c r="EG204" s="41">
        <v>1</v>
      </c>
      <c r="EH204" s="41">
        <v>1</v>
      </c>
      <c r="EI204" s="41">
        <v>1</v>
      </c>
      <c r="EJ204" s="41">
        <v>1</v>
      </c>
      <c r="EK204" s="41">
        <v>1</v>
      </c>
      <c r="EL204" s="41">
        <v>1</v>
      </c>
      <c r="EM204" s="41">
        <v>1</v>
      </c>
      <c r="EN204" s="41">
        <v>1</v>
      </c>
      <c r="EO204" s="41">
        <v>1</v>
      </c>
      <c r="EP204" s="41">
        <v>1</v>
      </c>
      <c r="EQ204" s="41">
        <v>1.0000518000517999</v>
      </c>
      <c r="ER204" s="41">
        <v>1</v>
      </c>
      <c r="ES204" s="41">
        <v>1</v>
      </c>
      <c r="ET204" s="41">
        <v>1</v>
      </c>
      <c r="EU204" s="41">
        <v>1</v>
      </c>
      <c r="EV204" s="41">
        <v>1</v>
      </c>
      <c r="EW204" s="41">
        <v>1</v>
      </c>
      <c r="EX204" s="13"/>
      <c r="EY204" s="112">
        <v>1.008934115212142</v>
      </c>
      <c r="EZ204" s="41">
        <v>1.011354947239639</v>
      </c>
      <c r="FA204" s="41">
        <v>1.0077584575597653</v>
      </c>
      <c r="FB204" s="41">
        <v>1.0076501623376624</v>
      </c>
      <c r="FC204" s="41">
        <v>1.009788566953798</v>
      </c>
      <c r="FD204" s="41">
        <v>1.0092594658515361</v>
      </c>
      <c r="FE204" s="41">
        <v>1.0068472808870117</v>
      </c>
      <c r="FF204" s="41">
        <v>1.006596682629793</v>
      </c>
      <c r="FG204" s="41">
        <v>1.0000265851389074</v>
      </c>
      <c r="FH204" s="41">
        <v>1.00001258684926</v>
      </c>
      <c r="FI204" s="41">
        <v>0.99996109706282821</v>
      </c>
      <c r="FJ204" s="41">
        <v>1</v>
      </c>
      <c r="FK204" s="41">
        <v>0.99909565916398713</v>
      </c>
      <c r="FL204" s="41">
        <v>1.0001546910047181</v>
      </c>
      <c r="FM204" s="41">
        <v>1.0013451757942065</v>
      </c>
      <c r="FN204" s="41">
        <v>0.99984852564965665</v>
      </c>
      <c r="FO204" s="41">
        <v>1</v>
      </c>
      <c r="FP204" s="41">
        <v>1</v>
      </c>
      <c r="FQ204" s="41">
        <v>1</v>
      </c>
      <c r="FR204" s="41">
        <v>1</v>
      </c>
      <c r="FS204" s="13"/>
      <c r="FT204" s="26"/>
      <c r="FU204" s="112">
        <v>2.7039843942689299E-2</v>
      </c>
      <c r="FV204" s="41">
        <v>6.8974819141465374E-2</v>
      </c>
      <c r="FW204" s="41">
        <v>7.2974462825742589E-2</v>
      </c>
      <c r="FX204" s="41">
        <v>5.4697224866368896E-2</v>
      </c>
      <c r="FY204" s="41">
        <v>3.9564651202185212E-2</v>
      </c>
      <c r="FZ204" s="41">
        <v>4.0287717935991126E-2</v>
      </c>
      <c r="GA204" s="41">
        <v>3.6070008795882701E-2</v>
      </c>
      <c r="GB204" s="41">
        <v>3.5303668183277008E-2</v>
      </c>
      <c r="GC204" s="41">
        <v>3.8560935289075601E-2</v>
      </c>
      <c r="GD204" s="41">
        <v>3.8743195724320806E-2</v>
      </c>
      <c r="GE204" s="41">
        <v>3.2279967629236329E-2</v>
      </c>
      <c r="GF204" s="41">
        <v>3.2378902940820527E-2</v>
      </c>
      <c r="GG204" s="41">
        <v>2.6612130828830374E-2</v>
      </c>
      <c r="GH204" s="41">
        <v>3.3029318524373366E-2</v>
      </c>
      <c r="GI204" s="41">
        <v>2.9120591766975019E-2</v>
      </c>
      <c r="GJ204" s="41">
        <v>1.5417357906479884E-2</v>
      </c>
      <c r="GK204" s="41">
        <v>2.1565603376441703E-2</v>
      </c>
      <c r="GL204" s="41">
        <v>2.4649441823705202E-2</v>
      </c>
      <c r="GM204" s="41"/>
      <c r="GN204" s="41"/>
      <c r="GO204" s="41"/>
      <c r="GP204" s="14">
        <v>10097.386431000001</v>
      </c>
      <c r="GQ204" s="14">
        <v>11256.544329</v>
      </c>
      <c r="GR204" s="14">
        <v>15241.992318000001</v>
      </c>
      <c r="GS204" s="14">
        <v>16969.522782</v>
      </c>
      <c r="GT204" s="14">
        <v>16480.861530000002</v>
      </c>
      <c r="GU204" s="14">
        <v>15722.655834000003</v>
      </c>
      <c r="GV204" s="14">
        <v>18117.660825000003</v>
      </c>
      <c r="GW204" s="14">
        <v>17791.740381000003</v>
      </c>
      <c r="GX204" s="14">
        <v>18617.431803000003</v>
      </c>
      <c r="GY204" s="14">
        <v>19141.944015000001</v>
      </c>
      <c r="GZ204" s="14">
        <v>22334.147579999997</v>
      </c>
      <c r="HA204" s="14">
        <v>26367.905364000002</v>
      </c>
      <c r="HB204" s="14">
        <v>20953.081653000001</v>
      </c>
      <c r="HC204" s="14">
        <v>13885.236279000001</v>
      </c>
      <c r="HD204" s="14">
        <v>12233.5833</v>
      </c>
      <c r="HE204" s="14">
        <v>13518.003537000001</v>
      </c>
      <c r="HF204" s="14">
        <v>18950.814411000003</v>
      </c>
      <c r="HG204" s="14">
        <v>24042.316977000002</v>
      </c>
      <c r="HH204" s="14">
        <v>23033.657377499996</v>
      </c>
      <c r="HI204" s="13">
        <v>334756.48672649998</v>
      </c>
      <c r="HJ204" s="114">
        <f t="shared" ref="HJ204:HJ215" si="496">GP204/BR204</f>
        <v>0.34522159496051152</v>
      </c>
      <c r="HK204" s="114">
        <f t="shared" ref="HK204:HK215" si="497">GQ204/BS204</f>
        <v>0.42554605810524726</v>
      </c>
      <c r="HL204" s="114">
        <f t="shared" ref="HL204:HL215" si="498">GR204/BT204</f>
        <v>0.31799862965512926</v>
      </c>
      <c r="HM204" s="114">
        <f t="shared" ref="HM204:HM215" si="499">GS204/BU204</f>
        <v>0.34173475606661702</v>
      </c>
      <c r="HN204" s="114">
        <f t="shared" ref="HN204:HN215" si="500">GT204/BV204</f>
        <v>0.37590633692949849</v>
      </c>
      <c r="HO204" s="114">
        <f t="shared" ref="HO204:HO215" si="501">GU204/BW204</f>
        <v>0.34758491033293548</v>
      </c>
      <c r="HP204" s="114">
        <f t="shared" ref="HP204:HP215" si="502">GV204/BX204</f>
        <v>0.29689888771446837</v>
      </c>
      <c r="HQ204" s="114">
        <f t="shared" ref="HQ204:HQ215" si="503">GW204/BY204</f>
        <v>0.28028199346230193</v>
      </c>
      <c r="HR204" s="114">
        <f t="shared" ref="HR204:HR215" si="504">GX204/BZ204</f>
        <v>0.24747350529044268</v>
      </c>
      <c r="HS204" s="114">
        <f t="shared" ref="HS204:HS215" si="505">GY204/CA204</f>
        <v>0.24093676385812104</v>
      </c>
      <c r="HT204" s="114">
        <f t="shared" ref="HT204:HT215" si="506">GZ204/CB204</f>
        <v>0.28962131336315888</v>
      </c>
      <c r="HU204" s="114">
        <f t="shared" ref="HU204:HU215" si="507">HA204/CC204</f>
        <v>0.27510699835152225</v>
      </c>
      <c r="HV204" s="114">
        <f t="shared" ref="HV204:HV215" si="508">HB204/CD204</f>
        <v>0.26317676915444133</v>
      </c>
      <c r="HW204" s="114">
        <f t="shared" ref="HW204:HW215" si="509">HC204/CE204</f>
        <v>0.21479211507463841</v>
      </c>
      <c r="HX204" s="114">
        <f t="shared" ref="HX204:HX215" si="510">HD204/CF204</f>
        <v>0.22542904289820889</v>
      </c>
      <c r="HY204" s="114">
        <f t="shared" ref="HY204:HY215" si="511">HE204/CG204</f>
        <v>0.22751453374511918</v>
      </c>
      <c r="HZ204" s="114">
        <f t="shared" ref="HZ204:HZ215" si="512">HF204/CH204</f>
        <v>0.28103175612830517</v>
      </c>
      <c r="IA204" s="114">
        <f t="shared" ref="IA204:IA215" si="513">HG204/CI204</f>
        <v>0.37528005895574812</v>
      </c>
      <c r="IB204" s="114">
        <f t="shared" ref="IB204:IB215" si="514">HH204/CJ204</f>
        <v>0.34556533459605426</v>
      </c>
      <c r="IC204" s="41">
        <f t="shared" ref="IC204:IC220" si="515">HI204/CK204</f>
        <v>0.29093979051567698</v>
      </c>
      <c r="ID204" s="41"/>
      <c r="IE204" s="26">
        <f t="shared" ref="IE204:IE220" si="516">HH204/IF$221</f>
        <v>2.0247464526413775E-3</v>
      </c>
      <c r="IF204" s="26">
        <f t="shared" ref="IF204:IF220" si="517">HI204/IF$221</f>
        <v>2.9426373670916228E-2</v>
      </c>
    </row>
    <row r="205" spans="1:240" x14ac:dyDescent="0.25">
      <c r="B205" s="13">
        <f>B206+B207</f>
        <v>0</v>
      </c>
      <c r="C205" s="13"/>
      <c r="D205" s="36"/>
      <c r="E205" s="84"/>
      <c r="F205" s="32" t="s">
        <v>199</v>
      </c>
      <c r="G205" s="45">
        <v>594915</v>
      </c>
      <c r="H205" s="14">
        <v>601896</v>
      </c>
      <c r="I205" s="14">
        <v>598262</v>
      </c>
      <c r="J205" s="14">
        <v>603165</v>
      </c>
      <c r="K205" s="14">
        <v>610455</v>
      </c>
      <c r="L205" s="14">
        <v>617918</v>
      </c>
      <c r="M205" s="14">
        <v>627277</v>
      </c>
      <c r="N205" s="14">
        <v>648125</v>
      </c>
      <c r="O205" s="14">
        <v>669118</v>
      </c>
      <c r="P205" s="14">
        <v>698767</v>
      </c>
      <c r="Q205" s="14">
        <v>730936</v>
      </c>
      <c r="R205" s="14">
        <v>759047</v>
      </c>
      <c r="S205" s="14">
        <v>797073</v>
      </c>
      <c r="T205" s="14">
        <v>829861</v>
      </c>
      <c r="U205" s="14">
        <v>856196</v>
      </c>
      <c r="V205" s="101">
        <v>875020</v>
      </c>
      <c r="W205" s="101">
        <v>902580</v>
      </c>
      <c r="X205" s="101">
        <v>927140</v>
      </c>
      <c r="Y205" s="101">
        <v>941679</v>
      </c>
      <c r="Z205" s="101">
        <v>954134</v>
      </c>
      <c r="AA205" s="124"/>
      <c r="AB205" s="14">
        <v>6981</v>
      </c>
      <c r="AC205" s="14">
        <v>-3634</v>
      </c>
      <c r="AD205" s="14">
        <v>4903</v>
      </c>
      <c r="AE205" s="14">
        <v>7290</v>
      </c>
      <c r="AF205" s="14">
        <v>7463</v>
      </c>
      <c r="AG205" s="14">
        <v>9359</v>
      </c>
      <c r="AH205" s="14">
        <v>20848</v>
      </c>
      <c r="AI205" s="14">
        <v>20993</v>
      </c>
      <c r="AJ205" s="14">
        <v>29649</v>
      </c>
      <c r="AK205" s="14">
        <v>32169</v>
      </c>
      <c r="AL205" s="14">
        <v>28111</v>
      </c>
      <c r="AM205" s="14">
        <v>38026</v>
      </c>
      <c r="AN205" s="14">
        <v>32788</v>
      </c>
      <c r="AO205" s="14">
        <v>26335</v>
      </c>
      <c r="AP205" s="14">
        <v>18824</v>
      </c>
      <c r="AQ205" s="14">
        <v>27560</v>
      </c>
      <c r="AR205" s="14">
        <v>24560</v>
      </c>
      <c r="AS205" s="14">
        <v>14539</v>
      </c>
      <c r="AT205" s="14">
        <v>12455</v>
      </c>
      <c r="AU205" s="13">
        <v>346764</v>
      </c>
      <c r="AV205" s="13"/>
      <c r="AW205" s="14">
        <v>4048</v>
      </c>
      <c r="AX205" s="14">
        <v>10300</v>
      </c>
      <c r="AY205" s="14">
        <v>10974</v>
      </c>
      <c r="AZ205" s="14">
        <v>9738</v>
      </c>
      <c r="BA205" s="14">
        <v>8200</v>
      </c>
      <c r="BB205" s="14">
        <v>9100</v>
      </c>
      <c r="BC205" s="14">
        <v>8560</v>
      </c>
      <c r="BD205" s="14">
        <v>9764</v>
      </c>
      <c r="BE205" s="14">
        <v>10683</v>
      </c>
      <c r="BF205" s="14">
        <v>11484</v>
      </c>
      <c r="BG205" s="14">
        <v>9615</v>
      </c>
      <c r="BH205" s="14">
        <v>10297</v>
      </c>
      <c r="BI205" s="14">
        <v>9654</v>
      </c>
      <c r="BJ205" s="14">
        <v>12370</v>
      </c>
      <c r="BK205" s="14">
        <v>12031</v>
      </c>
      <c r="BL205" s="14">
        <v>7348</v>
      </c>
      <c r="BM205" s="14">
        <v>10032</v>
      </c>
      <c r="BN205" s="14">
        <v>11863</v>
      </c>
      <c r="BO205" s="14">
        <v>13813.5</v>
      </c>
      <c r="BP205" s="13">
        <v>189874.5</v>
      </c>
      <c r="BQ205" s="13"/>
      <c r="BR205" s="14">
        <v>11029</v>
      </c>
      <c r="BS205" s="14">
        <v>6666</v>
      </c>
      <c r="BT205" s="14">
        <v>15877</v>
      </c>
      <c r="BU205" s="14">
        <v>17028</v>
      </c>
      <c r="BV205" s="14">
        <v>15663</v>
      </c>
      <c r="BW205" s="14">
        <v>18459</v>
      </c>
      <c r="BX205" s="14">
        <v>29408</v>
      </c>
      <c r="BY205" s="14">
        <v>30757</v>
      </c>
      <c r="BZ205" s="14">
        <v>40332</v>
      </c>
      <c r="CA205" s="14">
        <v>43653</v>
      </c>
      <c r="CB205" s="14">
        <v>37726</v>
      </c>
      <c r="CC205" s="14">
        <v>48323</v>
      </c>
      <c r="CD205" s="14">
        <v>42442</v>
      </c>
      <c r="CE205" s="14">
        <v>38705</v>
      </c>
      <c r="CF205" s="14">
        <v>30855</v>
      </c>
      <c r="CG205" s="14">
        <v>34908</v>
      </c>
      <c r="CH205" s="14">
        <v>34592</v>
      </c>
      <c r="CI205" s="14">
        <v>26402</v>
      </c>
      <c r="CJ205" s="14">
        <v>26268.5</v>
      </c>
      <c r="CK205" s="13">
        <v>549093.5</v>
      </c>
      <c r="CL205" s="13"/>
      <c r="CM205" s="14"/>
      <c r="CN205" s="14">
        <v>-4363</v>
      </c>
      <c r="CO205" s="14">
        <v>9211</v>
      </c>
      <c r="CP205" s="14">
        <v>1151</v>
      </c>
      <c r="CQ205" s="14">
        <v>-1365</v>
      </c>
      <c r="CR205" s="14">
        <v>2796</v>
      </c>
      <c r="CS205" s="14">
        <v>10949</v>
      </c>
      <c r="CT205" s="14">
        <v>1349</v>
      </c>
      <c r="CU205" s="14">
        <v>9575</v>
      </c>
      <c r="CV205" s="14">
        <v>3321</v>
      </c>
      <c r="CW205" s="14">
        <v>-5927</v>
      </c>
      <c r="CX205" s="14">
        <v>10597</v>
      </c>
      <c r="CY205" s="14">
        <v>-5881</v>
      </c>
      <c r="CZ205" s="14">
        <v>-3737</v>
      </c>
      <c r="DA205" s="14">
        <v>-7850</v>
      </c>
      <c r="DB205" s="14">
        <v>4053</v>
      </c>
      <c r="DC205" s="14">
        <v>-316</v>
      </c>
      <c r="DD205" s="14">
        <v>-316</v>
      </c>
      <c r="DE205" s="14">
        <v>-8190</v>
      </c>
      <c r="DF205" s="13"/>
      <c r="DG205" s="13"/>
      <c r="DH205" s="13"/>
      <c r="DI205" s="41"/>
      <c r="DJ205" s="41">
        <v>0.10258002596962683</v>
      </c>
      <c r="DK205" s="41">
        <v>-0.32795986622073581</v>
      </c>
      <c r="DL205" s="41">
        <v>2.1806760394854923</v>
      </c>
      <c r="DM205" s="41">
        <v>0.73095004897159643</v>
      </c>
      <c r="DN205" s="41">
        <v>0.88501182033096926</v>
      </c>
      <c r="DO205" s="41">
        <v>0.70406267940967882</v>
      </c>
      <c r="DP205" s="41">
        <v>0.66249053269376423</v>
      </c>
      <c r="DQ205" s="41">
        <v>0.75471554028255061</v>
      </c>
      <c r="DR205" s="41">
        <v>0.76939083016431087</v>
      </c>
      <c r="DS205" s="41">
        <v>0.63303082847298853</v>
      </c>
      <c r="DT205" s="41">
        <v>0.61730519480519486</v>
      </c>
      <c r="DU205" s="41">
        <v>0.65679309652819584</v>
      </c>
      <c r="DV205" s="41">
        <v>1.0119070482043404</v>
      </c>
      <c r="DW205" s="41">
        <v>0.96953819283916376</v>
      </c>
      <c r="DX205" s="41">
        <v>0.67731629392971249</v>
      </c>
      <c r="DY205" s="41">
        <v>0</v>
      </c>
      <c r="DZ205" s="41">
        <v>-0.22608335633452939</v>
      </c>
      <c r="EA205" s="41">
        <v>-0.22608335633452939</v>
      </c>
      <c r="EB205" s="41">
        <v>0.84684811150930617</v>
      </c>
      <c r="EC205" s="13"/>
      <c r="ED205" s="41">
        <v>0.16783448733363737</v>
      </c>
      <c r="EE205" s="41">
        <v>0.16645657584278742</v>
      </c>
      <c r="EF205" s="41">
        <v>0.17452012531607322</v>
      </c>
      <c r="EG205" s="41">
        <v>0.2102603964244073</v>
      </c>
      <c r="EH205" s="41">
        <v>0.24380816460024382</v>
      </c>
      <c r="EI205" s="41">
        <v>0.26255806572607404</v>
      </c>
      <c r="EJ205" s="41">
        <v>0.27250732204253153</v>
      </c>
      <c r="EK205" s="41">
        <v>0.30714061025479711</v>
      </c>
      <c r="EL205" s="41">
        <v>0.29720406176102376</v>
      </c>
      <c r="EM205" s="41">
        <v>0.3051252756595903</v>
      </c>
      <c r="EN205" s="41">
        <v>0.29396477925889691</v>
      </c>
      <c r="EO205" s="41">
        <v>0.30067745138118318</v>
      </c>
      <c r="EP205" s="41">
        <v>0.32411199892566978</v>
      </c>
      <c r="EQ205" s="41">
        <v>0.3203833203833204</v>
      </c>
      <c r="ER205" s="41">
        <v>0.34570845665354444</v>
      </c>
      <c r="ES205" s="41">
        <v>0.39239559970095056</v>
      </c>
      <c r="ET205" s="41">
        <v>0.3940379003361531</v>
      </c>
      <c r="EU205" s="41">
        <v>0.37145004227072048</v>
      </c>
      <c r="EV205" s="41">
        <v>0.37145004227072048</v>
      </c>
      <c r="EW205" s="41">
        <v>0.27163648089262876</v>
      </c>
      <c r="EX205" s="13"/>
      <c r="EY205" s="112">
        <v>0.38044153156260779</v>
      </c>
      <c r="EZ205" s="41">
        <v>0.25485548248967732</v>
      </c>
      <c r="FA205" s="41">
        <v>0.3338239313723429</v>
      </c>
      <c r="FB205" s="41">
        <v>0.34553571428571428</v>
      </c>
      <c r="FC205" s="41">
        <v>0.36074899811138239</v>
      </c>
      <c r="FD205" s="41">
        <v>0.41185657868314779</v>
      </c>
      <c r="FE205" s="41">
        <v>0.48521647307286164</v>
      </c>
      <c r="FF205" s="41">
        <v>0.48772636453014495</v>
      </c>
      <c r="FG205" s="41">
        <v>0.53611591120563606</v>
      </c>
      <c r="FH205" s="41">
        <v>0.54945373074212067</v>
      </c>
      <c r="FI205" s="41">
        <v>0.48921740258056151</v>
      </c>
      <c r="FJ205" s="41">
        <v>0.50417336143396696</v>
      </c>
      <c r="FK205" s="41">
        <v>0.53233018488745976</v>
      </c>
      <c r="FL205" s="41">
        <v>0.59888622476602982</v>
      </c>
      <c r="FM205" s="41">
        <v>0.56948846465688807</v>
      </c>
      <c r="FN205" s="41">
        <v>0.58751851353170859</v>
      </c>
      <c r="FO205" s="41">
        <v>0.53727403496804238</v>
      </c>
      <c r="FP205" s="41">
        <v>0.41209708889409191</v>
      </c>
      <c r="FQ205" s="41">
        <v>0.41209708889409191</v>
      </c>
      <c r="FR205" s="41">
        <v>0.48233911374059113</v>
      </c>
      <c r="FS205" s="13"/>
      <c r="FT205" s="26"/>
      <c r="FU205" s="112">
        <v>6.7996244080984064E-3</v>
      </c>
      <c r="FV205" s="41">
        <v>1.7112590879487487E-2</v>
      </c>
      <c r="FW205" s="41">
        <v>1.8343133944659699E-2</v>
      </c>
      <c r="FX205" s="41">
        <v>1.614483599015195E-2</v>
      </c>
      <c r="FY205" s="41">
        <v>1.3432603549811207E-2</v>
      </c>
      <c r="FZ205" s="41">
        <v>1.4726873144980402E-2</v>
      </c>
      <c r="GA205" s="41">
        <v>1.3646283858646181E-2</v>
      </c>
      <c r="GB205" s="41">
        <v>1.5064995178399229E-2</v>
      </c>
      <c r="GC205" s="41">
        <v>1.5965793776284602E-2</v>
      </c>
      <c r="GD205" s="41">
        <v>1.6434662770279648E-2</v>
      </c>
      <c r="GE205" s="41">
        <v>1.315436645616032E-2</v>
      </c>
      <c r="GF205" s="41">
        <v>1.3565694877919286E-2</v>
      </c>
      <c r="GG205" s="41">
        <v>1.2111814099837781E-2</v>
      </c>
      <c r="GH205" s="41">
        <v>1.4907188590999529E-2</v>
      </c>
      <c r="GI205" s="41">
        <v>1.4052509735489041E-2</v>
      </c>
      <c r="GJ205" s="41">
        <v>8.3975223423464612E-3</v>
      </c>
      <c r="GK205" s="41">
        <v>1.18183429723681E-2</v>
      </c>
      <c r="GL205" s="41">
        <v>1.2668663665828354E-2</v>
      </c>
      <c r="GM205" s="41"/>
      <c r="GN205" s="41"/>
      <c r="GO205" s="41"/>
      <c r="GP205" s="14">
        <v>496.59626100000003</v>
      </c>
      <c r="GQ205" s="14">
        <v>198.69468899999995</v>
      </c>
      <c r="GR205" s="14">
        <v>851.34754800000007</v>
      </c>
      <c r="GS205" s="14">
        <v>912.54613199999994</v>
      </c>
      <c r="GT205" s="14">
        <v>848.76243000000011</v>
      </c>
      <c r="GU205" s="14">
        <v>922.23236399999996</v>
      </c>
      <c r="GV205" s="14">
        <v>1475.6639850000004</v>
      </c>
      <c r="GW205" s="14">
        <v>1238.2529909999998</v>
      </c>
      <c r="GX205" s="14">
        <v>1445.2595729999996</v>
      </c>
      <c r="GY205" s="14">
        <v>2106.7367549999999</v>
      </c>
      <c r="GZ205" s="14">
        <v>2576.5519800000006</v>
      </c>
      <c r="HA205" s="14">
        <v>4026.978744</v>
      </c>
      <c r="HB205" s="14">
        <v>2245.643043</v>
      </c>
      <c r="HC205" s="14">
        <v>988.77648899999974</v>
      </c>
      <c r="HD205" s="14">
        <v>908.30436000000009</v>
      </c>
      <c r="HE205" s="14">
        <v>1138.4620769999997</v>
      </c>
      <c r="HF205" s="14">
        <v>1425.7806209999994</v>
      </c>
      <c r="HG205" s="14">
        <v>1316.0116769999995</v>
      </c>
      <c r="HH205" s="14">
        <v>1370.9135924999998</v>
      </c>
      <c r="HI205" s="13">
        <v>26493.515311500007</v>
      </c>
      <c r="HJ205" s="114">
        <f t="shared" si="496"/>
        <v>4.5026408649922932E-2</v>
      </c>
      <c r="HK205" s="114">
        <f t="shared" si="497"/>
        <v>2.9807184068406833E-2</v>
      </c>
      <c r="HL205" s="114">
        <f t="shared" si="498"/>
        <v>5.3621436543427603E-2</v>
      </c>
      <c r="HM205" s="114">
        <f t="shared" si="499"/>
        <v>5.3590916842847072E-2</v>
      </c>
      <c r="HN205" s="114">
        <f t="shared" si="500"/>
        <v>5.4189007852901747E-2</v>
      </c>
      <c r="HO205" s="114">
        <f t="shared" si="501"/>
        <v>4.9961122704371849E-2</v>
      </c>
      <c r="HP205" s="114">
        <f t="shared" si="502"/>
        <v>5.017899840179544E-2</v>
      </c>
      <c r="HQ205" s="114">
        <f t="shared" si="503"/>
        <v>4.0259225249536686E-2</v>
      </c>
      <c r="HR205" s="114">
        <f t="shared" si="504"/>
        <v>3.5834066572448663E-2</v>
      </c>
      <c r="HS205" s="114">
        <f t="shared" si="505"/>
        <v>4.8260984468421413E-2</v>
      </c>
      <c r="HT205" s="114">
        <f t="shared" si="506"/>
        <v>6.8296452844192349E-2</v>
      </c>
      <c r="HU205" s="114">
        <f t="shared" si="507"/>
        <v>8.3334617966599758E-2</v>
      </c>
      <c r="HV205" s="114">
        <f t="shared" si="508"/>
        <v>5.2910867607558552E-2</v>
      </c>
      <c r="HW205" s="114">
        <f t="shared" si="509"/>
        <v>2.5546479498772763E-2</v>
      </c>
      <c r="HX205" s="114">
        <f t="shared" si="510"/>
        <v>2.9437833738454062E-2</v>
      </c>
      <c r="HY205" s="114">
        <f t="shared" si="511"/>
        <v>3.2613214077002399E-2</v>
      </c>
      <c r="HZ205" s="114">
        <f t="shared" si="512"/>
        <v>4.1217062355457891E-2</v>
      </c>
      <c r="IA205" s="114">
        <f t="shared" si="513"/>
        <v>4.9845151011287003E-2</v>
      </c>
      <c r="IB205" s="114">
        <f t="shared" si="514"/>
        <v>5.2188499248148917E-2</v>
      </c>
      <c r="IC205" s="41">
        <f t="shared" si="515"/>
        <v>4.8249551873223787E-2</v>
      </c>
      <c r="ID205" s="41"/>
      <c r="IE205" s="26">
        <f t="shared" si="516"/>
        <v>1.2050854051530975E-4</v>
      </c>
      <c r="IF205" s="26">
        <f t="shared" si="517"/>
        <v>2.3288811787814251E-3</v>
      </c>
    </row>
    <row r="206" spans="1:240" outlineLevel="1" x14ac:dyDescent="0.25">
      <c r="B206" s="63">
        <f>SUM(B114:B136)</f>
        <v>0</v>
      </c>
      <c r="C206" s="63"/>
      <c r="D206" s="37"/>
      <c r="E206" s="88" t="s">
        <v>184</v>
      </c>
      <c r="F206" s="33" t="s">
        <v>203</v>
      </c>
      <c r="G206" s="70">
        <v>566323</v>
      </c>
      <c r="H206" s="12">
        <v>567290</v>
      </c>
      <c r="I206" s="12">
        <v>567837</v>
      </c>
      <c r="J206" s="12">
        <v>567821</v>
      </c>
      <c r="K206" s="12">
        <v>570406</v>
      </c>
      <c r="L206" s="12">
        <v>572740</v>
      </c>
      <c r="M206" s="12">
        <v>575449</v>
      </c>
      <c r="N206" s="12">
        <v>581289</v>
      </c>
      <c r="O206" s="12">
        <v>588637</v>
      </c>
      <c r="P206" s="12">
        <v>599225</v>
      </c>
      <c r="Q206" s="12">
        <v>614162</v>
      </c>
      <c r="R206" s="12">
        <v>622228</v>
      </c>
      <c r="S206" s="12">
        <v>633455</v>
      </c>
      <c r="T206" s="12">
        <v>643357</v>
      </c>
      <c r="U206" s="12">
        <v>653315</v>
      </c>
      <c r="V206" s="97">
        <v>662228</v>
      </c>
      <c r="W206" s="97">
        <v>673440</v>
      </c>
      <c r="X206" s="97">
        <v>683528</v>
      </c>
      <c r="Y206" s="97">
        <v>688667</v>
      </c>
      <c r="Z206" s="97">
        <v>691370</v>
      </c>
      <c r="AA206" s="125"/>
      <c r="AB206" s="12">
        <v>967</v>
      </c>
      <c r="AC206" s="12">
        <v>547</v>
      </c>
      <c r="AD206" s="12">
        <v>-16</v>
      </c>
      <c r="AE206" s="12">
        <v>2585</v>
      </c>
      <c r="AF206" s="12">
        <v>2334</v>
      </c>
      <c r="AG206" s="12">
        <v>2709</v>
      </c>
      <c r="AH206" s="12">
        <v>5840</v>
      </c>
      <c r="AI206" s="12">
        <v>7348</v>
      </c>
      <c r="AJ206" s="12">
        <v>10588</v>
      </c>
      <c r="AK206" s="12">
        <v>14937</v>
      </c>
      <c r="AL206" s="12">
        <v>8066</v>
      </c>
      <c r="AM206" s="12">
        <v>11227</v>
      </c>
      <c r="AN206" s="12">
        <v>9902</v>
      </c>
      <c r="AO206" s="12">
        <v>9958</v>
      </c>
      <c r="AP206" s="12">
        <v>8913</v>
      </c>
      <c r="AQ206" s="12">
        <v>11212</v>
      </c>
      <c r="AR206" s="12">
        <v>10088</v>
      </c>
      <c r="AS206" s="12">
        <v>5139</v>
      </c>
      <c r="AT206" s="12">
        <v>2703</v>
      </c>
      <c r="AU206" s="63">
        <v>122344</v>
      </c>
      <c r="AV206" s="63"/>
      <c r="AW206" s="12">
        <v>2377</v>
      </c>
      <c r="AX206" s="12">
        <v>6405</v>
      </c>
      <c r="AY206" s="12">
        <v>6677</v>
      </c>
      <c r="AZ206" s="12">
        <v>5231</v>
      </c>
      <c r="BA206" s="12">
        <v>5048</v>
      </c>
      <c r="BB206" s="12">
        <v>4899</v>
      </c>
      <c r="BC206" s="12">
        <v>4662</v>
      </c>
      <c r="BD206" s="12">
        <v>5112</v>
      </c>
      <c r="BE206" s="12">
        <v>4974</v>
      </c>
      <c r="BF206" s="12">
        <v>4574</v>
      </c>
      <c r="BG206" s="12">
        <v>4195</v>
      </c>
      <c r="BH206" s="12">
        <v>5166</v>
      </c>
      <c r="BI206" s="12">
        <v>5819</v>
      </c>
      <c r="BJ206" s="12">
        <v>6489</v>
      </c>
      <c r="BK206" s="12">
        <v>5335</v>
      </c>
      <c r="BL206" s="12">
        <v>3296</v>
      </c>
      <c r="BM206" s="12">
        <v>3779</v>
      </c>
      <c r="BN206" s="12">
        <v>4737</v>
      </c>
      <c r="BO206" s="12">
        <v>6136</v>
      </c>
      <c r="BP206" s="63">
        <v>94911</v>
      </c>
      <c r="BQ206" s="63"/>
      <c r="BR206" s="12">
        <v>3344</v>
      </c>
      <c r="BS206" s="12">
        <v>6952</v>
      </c>
      <c r="BT206" s="12">
        <v>6661</v>
      </c>
      <c r="BU206" s="12">
        <v>7816</v>
      </c>
      <c r="BV206" s="12">
        <v>7382</v>
      </c>
      <c r="BW206" s="12">
        <v>7608</v>
      </c>
      <c r="BX206" s="12">
        <v>10502</v>
      </c>
      <c r="BY206" s="12">
        <v>12460</v>
      </c>
      <c r="BZ206" s="12">
        <v>15562</v>
      </c>
      <c r="CA206" s="12">
        <v>19511</v>
      </c>
      <c r="CB206" s="12">
        <v>12261</v>
      </c>
      <c r="CC206" s="12">
        <v>16393</v>
      </c>
      <c r="CD206" s="12">
        <v>15721</v>
      </c>
      <c r="CE206" s="12">
        <v>16447</v>
      </c>
      <c r="CF206" s="12">
        <v>14248</v>
      </c>
      <c r="CG206" s="12">
        <v>14508</v>
      </c>
      <c r="CH206" s="12">
        <v>13867</v>
      </c>
      <c r="CI206" s="12">
        <v>9876</v>
      </c>
      <c r="CJ206" s="12">
        <v>8839</v>
      </c>
      <c r="CK206" s="63">
        <v>219958</v>
      </c>
      <c r="CL206" s="63"/>
      <c r="CM206" s="12"/>
      <c r="CN206" s="12">
        <v>3608</v>
      </c>
      <c r="CO206" s="12">
        <v>-291</v>
      </c>
      <c r="CP206" s="12">
        <v>1155</v>
      </c>
      <c r="CQ206" s="12">
        <v>-434</v>
      </c>
      <c r="CR206" s="12">
        <v>226</v>
      </c>
      <c r="CS206" s="12">
        <v>2894</v>
      </c>
      <c r="CT206" s="12">
        <v>1958</v>
      </c>
      <c r="CU206" s="12">
        <v>3102</v>
      </c>
      <c r="CV206" s="12">
        <v>3949</v>
      </c>
      <c r="CW206" s="12">
        <v>-7250</v>
      </c>
      <c r="CX206" s="12">
        <v>4132</v>
      </c>
      <c r="CY206" s="12">
        <v>-672</v>
      </c>
      <c r="CZ206" s="12">
        <v>726</v>
      </c>
      <c r="DA206" s="12">
        <v>-2199</v>
      </c>
      <c r="DB206" s="12">
        <v>260</v>
      </c>
      <c r="DC206" s="12">
        <v>-641</v>
      </c>
      <c r="DD206" s="12">
        <v>-641</v>
      </c>
      <c r="DE206" s="12">
        <v>-3991</v>
      </c>
      <c r="DF206" s="63"/>
      <c r="DG206" s="63"/>
      <c r="DH206" s="63"/>
      <c r="DI206" s="74"/>
      <c r="DJ206" s="74">
        <v>-1.5440636820414385E-2</v>
      </c>
      <c r="DK206" s="74">
        <v>1.0702341137123746E-3</v>
      </c>
      <c r="DL206" s="74">
        <v>0.77325755309602151</v>
      </c>
      <c r="DM206" s="74">
        <v>0.2285994123408423</v>
      </c>
      <c r="DN206" s="74">
        <v>0.25617021276595747</v>
      </c>
      <c r="DO206" s="74">
        <v>0.19722400459288777</v>
      </c>
      <c r="DP206" s="74">
        <v>0.23188588740217117</v>
      </c>
      <c r="DQ206" s="74">
        <v>0.26951762759322895</v>
      </c>
      <c r="DR206" s="74">
        <v>0.35725048432230755</v>
      </c>
      <c r="DS206" s="74">
        <v>0.18163803004030896</v>
      </c>
      <c r="DT206" s="74">
        <v>0.18225649350649351</v>
      </c>
      <c r="DU206" s="74">
        <v>0.19871563315271926</v>
      </c>
      <c r="DV206" s="74">
        <v>0.38248511618974457</v>
      </c>
      <c r="DW206" s="74">
        <v>0.45785174911388504</v>
      </c>
      <c r="DX206" s="74">
        <v>0.27554681739985254</v>
      </c>
      <c r="DY206" s="74">
        <v>0</v>
      </c>
      <c r="DZ206" s="74">
        <v>-0.25746533376330216</v>
      </c>
      <c r="EA206" s="74">
        <v>-0.25746533376330216</v>
      </c>
      <c r="EB206" s="22">
        <v>0.29483961178730878</v>
      </c>
      <c r="EC206" s="63"/>
      <c r="ED206" s="74">
        <v>9.8553008001990128E-2</v>
      </c>
      <c r="EE206" s="74">
        <v>0.10351013284204402</v>
      </c>
      <c r="EF206" s="74">
        <v>0.10618469808050127</v>
      </c>
      <c r="EG206" s="74">
        <v>0.11294640929308633</v>
      </c>
      <c r="EH206" s="74">
        <v>0.15009068474415008</v>
      </c>
      <c r="EI206" s="74">
        <v>0.14134856747165239</v>
      </c>
      <c r="EJ206" s="74">
        <v>0.14841461861708902</v>
      </c>
      <c r="EK206" s="74">
        <v>0.1608052846807172</v>
      </c>
      <c r="EL206" s="74">
        <v>0.13837807761858395</v>
      </c>
      <c r="EM206" s="74">
        <v>0.12152934612216702</v>
      </c>
      <c r="EN206" s="74">
        <v>0.12825608413843709</v>
      </c>
      <c r="EO206" s="74">
        <v>0.15084973427553583</v>
      </c>
      <c r="EP206" s="74">
        <v>0.1953602363526489</v>
      </c>
      <c r="EQ206" s="74">
        <v>0.16806526806526806</v>
      </c>
      <c r="ER206" s="74">
        <v>0.15330019252320334</v>
      </c>
      <c r="ES206" s="74">
        <v>0.17601196197799851</v>
      </c>
      <c r="ET206" s="74">
        <v>0.16305271323556572</v>
      </c>
      <c r="EU206" s="74">
        <v>0.14832326142092245</v>
      </c>
      <c r="EV206" s="74">
        <v>0.14832326142092245</v>
      </c>
      <c r="EW206" s="22">
        <v>0.13696766041351346</v>
      </c>
      <c r="EX206" s="63"/>
      <c r="EY206" s="75">
        <v>0.11535012073128666</v>
      </c>
      <c r="EZ206" s="74">
        <v>0.26578987612784827</v>
      </c>
      <c r="FA206" s="74">
        <v>0.14005172305039842</v>
      </c>
      <c r="FB206" s="74">
        <v>0.15860389610389611</v>
      </c>
      <c r="FC206" s="74">
        <v>0.17002165000690958</v>
      </c>
      <c r="FD206" s="74">
        <v>0.16974943662286085</v>
      </c>
      <c r="FE206" s="74">
        <v>0.17327745512143611</v>
      </c>
      <c r="FF206" s="74">
        <v>0.19758333069043163</v>
      </c>
      <c r="FG206" s="74">
        <v>0.20685896583809651</v>
      </c>
      <c r="FH206" s="74">
        <v>0.24558201590977746</v>
      </c>
      <c r="FI206" s="74">
        <v>0.15899630422096869</v>
      </c>
      <c r="FJ206" s="74">
        <v>0.17103478496755212</v>
      </c>
      <c r="FK206" s="74">
        <v>0.19746030948553053</v>
      </c>
      <c r="FL206" s="74">
        <v>0.25442029545981903</v>
      </c>
      <c r="FM206" s="74">
        <v>0.26254883172403626</v>
      </c>
      <c r="FN206" s="74">
        <v>0.24417665275346709</v>
      </c>
      <c r="FO206" s="74">
        <v>0.22993193243664081</v>
      </c>
      <c r="FP206" s="74">
        <v>0.15414032623117147</v>
      </c>
      <c r="FQ206" s="74">
        <v>0.15414032623117147</v>
      </c>
      <c r="FR206" s="22">
        <v>0.19477392386542172</v>
      </c>
      <c r="FS206" s="63"/>
      <c r="FT206" s="67"/>
      <c r="FU206" s="75">
        <v>4.1942001111630652E-3</v>
      </c>
      <c r="FV206" s="74">
        <v>1.1290521602707609E-2</v>
      </c>
      <c r="FW206" s="74">
        <v>1.1758656093209847E-2</v>
      </c>
      <c r="FX206" s="74">
        <v>9.2124102490045278E-3</v>
      </c>
      <c r="FY206" s="74">
        <v>8.8498367829230404E-3</v>
      </c>
      <c r="FZ206" s="74">
        <v>8.5536194433774495E-3</v>
      </c>
      <c r="GA206" s="74">
        <v>8.1014998722736507E-3</v>
      </c>
      <c r="GB206" s="74">
        <v>8.7942486439619542E-3</v>
      </c>
      <c r="GC206" s="74">
        <v>8.4500294748716103E-3</v>
      </c>
      <c r="GD206" s="74">
        <v>7.6331928741290838E-3</v>
      </c>
      <c r="GE206" s="74">
        <v>6.8304453873733644E-3</v>
      </c>
      <c r="GF206" s="74">
        <v>8.3024229060730155E-3</v>
      </c>
      <c r="GG206" s="74">
        <v>9.1861300329147289E-3</v>
      </c>
      <c r="GH206" s="74">
        <v>1.0086157452238804E-2</v>
      </c>
      <c r="GI206" s="74">
        <v>8.1660454757659009E-3</v>
      </c>
      <c r="GJ206" s="74">
        <v>4.9771377833616216E-3</v>
      </c>
      <c r="GK206" s="74">
        <v>6.554407222618199E-3</v>
      </c>
      <c r="GL206" s="74">
        <v>6.837540217640767E-3</v>
      </c>
      <c r="GM206" s="74"/>
      <c r="GN206" s="22"/>
      <c r="GO206" s="22"/>
      <c r="GP206" s="12">
        <v>23.968935000000005</v>
      </c>
      <c r="GQ206" s="12">
        <v>39.287633999999997</v>
      </c>
      <c r="GR206" s="12">
        <v>37.993073999999993</v>
      </c>
      <c r="GS206" s="12">
        <v>42.307056000000003</v>
      </c>
      <c r="GT206" s="12">
        <v>39.560466000000005</v>
      </c>
      <c r="GU206" s="12">
        <v>43.481729999999992</v>
      </c>
      <c r="GV206" s="12">
        <v>56.356338000000008</v>
      </c>
      <c r="GW206" s="12">
        <v>67.567071000000013</v>
      </c>
      <c r="GX206" s="12">
        <v>80.305262999999982</v>
      </c>
      <c r="GY206" s="12">
        <v>91.421687999999989</v>
      </c>
      <c r="GZ206" s="12">
        <v>52.551827999999993</v>
      </c>
      <c r="HA206" s="12">
        <v>72.286733999999996</v>
      </c>
      <c r="HB206" s="12">
        <v>65.639934000000011</v>
      </c>
      <c r="HC206" s="12">
        <v>60.122132999999991</v>
      </c>
      <c r="HD206" s="12">
        <v>51.081876000000001</v>
      </c>
      <c r="HE206" s="12">
        <v>55.332087000000001</v>
      </c>
      <c r="HF206" s="12">
        <v>55.201239000000008</v>
      </c>
      <c r="HG206" s="12">
        <v>38.473400999999996</v>
      </c>
      <c r="HH206" s="12">
        <v>33.790712999999997</v>
      </c>
      <c r="HI206" s="19">
        <v>1006.7292</v>
      </c>
      <c r="HJ206" s="121">
        <f t="shared" si="496"/>
        <v>7.1677437200956956E-3</v>
      </c>
      <c r="HK206" s="121">
        <f t="shared" si="497"/>
        <v>5.6512707134637507E-3</v>
      </c>
      <c r="HL206" s="121">
        <f t="shared" si="498"/>
        <v>5.7038093379372457E-3</v>
      </c>
      <c r="HM206" s="121">
        <f t="shared" si="499"/>
        <v>5.4128781985670425E-3</v>
      </c>
      <c r="HN206" s="121">
        <f t="shared" si="500"/>
        <v>5.3590444324031431E-3</v>
      </c>
      <c r="HO206" s="121">
        <f t="shared" si="501"/>
        <v>5.7152641955835947E-3</v>
      </c>
      <c r="HP206" s="121">
        <f t="shared" si="502"/>
        <v>5.3662481432108179E-3</v>
      </c>
      <c r="HQ206" s="121">
        <f t="shared" si="503"/>
        <v>5.4227183788122003E-3</v>
      </c>
      <c r="HR206" s="121">
        <f t="shared" si="504"/>
        <v>5.1603433363320902E-3</v>
      </c>
      <c r="HS206" s="121">
        <f t="shared" si="505"/>
        <v>4.6856485059709905E-3</v>
      </c>
      <c r="HT206" s="121">
        <f t="shared" si="506"/>
        <v>4.2860964032297522E-3</v>
      </c>
      <c r="HU206" s="121">
        <f t="shared" si="507"/>
        <v>4.4096098334655033E-3</v>
      </c>
      <c r="HV206" s="121">
        <f t="shared" si="508"/>
        <v>4.1753027161122074E-3</v>
      </c>
      <c r="HW206" s="121">
        <f t="shared" si="509"/>
        <v>3.6555075697695624E-3</v>
      </c>
      <c r="HX206" s="121">
        <f t="shared" si="510"/>
        <v>3.5851962380685008E-3</v>
      </c>
      <c r="HY206" s="121">
        <f t="shared" si="511"/>
        <v>3.8139017783291977E-3</v>
      </c>
      <c r="HZ206" s="121">
        <f t="shared" si="512"/>
        <v>3.9807628903151373E-3</v>
      </c>
      <c r="IA206" s="121">
        <f t="shared" si="513"/>
        <v>3.8956461117861476E-3</v>
      </c>
      <c r="IB206" s="121">
        <f t="shared" si="514"/>
        <v>3.8229113021835044E-3</v>
      </c>
      <c r="IC206" s="74">
        <f t="shared" si="515"/>
        <v>4.5769155929768412E-3</v>
      </c>
      <c r="ID206" s="74"/>
      <c r="IE206" s="67">
        <f t="shared" si="516"/>
        <v>2.9703327247458916E-6</v>
      </c>
      <c r="IF206" s="67">
        <f t="shared" si="517"/>
        <v>8.849534153710376E-5</v>
      </c>
    </row>
    <row r="207" spans="1:240" outlineLevel="1" x14ac:dyDescent="0.25">
      <c r="B207" s="63">
        <f>SUM(B91:B112)</f>
        <v>0</v>
      </c>
      <c r="C207" s="63"/>
      <c r="D207" s="37"/>
      <c r="E207" s="88" t="s">
        <v>183</v>
      </c>
      <c r="F207" s="35" t="s">
        <v>204</v>
      </c>
      <c r="G207" s="70">
        <v>28592</v>
      </c>
      <c r="H207" s="12">
        <v>34606</v>
      </c>
      <c r="I207" s="12">
        <v>30425</v>
      </c>
      <c r="J207" s="12">
        <v>35344</v>
      </c>
      <c r="K207" s="12">
        <v>40049</v>
      </c>
      <c r="L207" s="12">
        <v>45178</v>
      </c>
      <c r="M207" s="12">
        <v>51828</v>
      </c>
      <c r="N207" s="12">
        <v>66836</v>
      </c>
      <c r="O207" s="12">
        <v>80481</v>
      </c>
      <c r="P207" s="12">
        <v>99542</v>
      </c>
      <c r="Q207" s="12">
        <v>116774</v>
      </c>
      <c r="R207" s="12">
        <v>136819</v>
      </c>
      <c r="S207" s="12">
        <v>163618</v>
      </c>
      <c r="T207" s="12">
        <v>186504</v>
      </c>
      <c r="U207" s="12">
        <v>202881</v>
      </c>
      <c r="V207" s="97">
        <v>212792</v>
      </c>
      <c r="W207" s="97">
        <v>229140</v>
      </c>
      <c r="X207" s="97">
        <v>243612</v>
      </c>
      <c r="Y207" s="97">
        <v>253012</v>
      </c>
      <c r="Z207" s="97">
        <v>262764</v>
      </c>
      <c r="AA207" s="125"/>
      <c r="AB207" s="12">
        <v>6014</v>
      </c>
      <c r="AC207" s="12">
        <v>-4181</v>
      </c>
      <c r="AD207" s="12">
        <v>4919</v>
      </c>
      <c r="AE207" s="12">
        <v>4705</v>
      </c>
      <c r="AF207" s="12">
        <v>5129</v>
      </c>
      <c r="AG207" s="12">
        <v>6650</v>
      </c>
      <c r="AH207" s="12">
        <v>15008</v>
      </c>
      <c r="AI207" s="12">
        <v>13645</v>
      </c>
      <c r="AJ207" s="12">
        <v>19061</v>
      </c>
      <c r="AK207" s="12">
        <v>17232</v>
      </c>
      <c r="AL207" s="12">
        <v>20045</v>
      </c>
      <c r="AM207" s="12">
        <v>26799</v>
      </c>
      <c r="AN207" s="12">
        <v>22886</v>
      </c>
      <c r="AO207" s="12">
        <v>16377</v>
      </c>
      <c r="AP207" s="12">
        <v>9911</v>
      </c>
      <c r="AQ207" s="12">
        <v>16348</v>
      </c>
      <c r="AR207" s="12">
        <v>14472</v>
      </c>
      <c r="AS207" s="12">
        <v>9400</v>
      </c>
      <c r="AT207" s="12">
        <v>9752</v>
      </c>
      <c r="AU207" s="63">
        <v>224420</v>
      </c>
      <c r="AV207" s="63"/>
      <c r="AW207" s="12">
        <v>1671</v>
      </c>
      <c r="AX207" s="12">
        <v>3895</v>
      </c>
      <c r="AY207" s="12">
        <v>4297</v>
      </c>
      <c r="AZ207" s="12">
        <v>4507</v>
      </c>
      <c r="BA207" s="12">
        <v>3152</v>
      </c>
      <c r="BB207" s="12">
        <v>4201</v>
      </c>
      <c r="BC207" s="12">
        <v>3898</v>
      </c>
      <c r="BD207" s="12">
        <v>4652</v>
      </c>
      <c r="BE207" s="12">
        <v>5709</v>
      </c>
      <c r="BF207" s="12">
        <v>6910</v>
      </c>
      <c r="BG207" s="12">
        <v>5420</v>
      </c>
      <c r="BH207" s="12">
        <v>5131</v>
      </c>
      <c r="BI207" s="12">
        <v>3835</v>
      </c>
      <c r="BJ207" s="12">
        <v>5881</v>
      </c>
      <c r="BK207" s="12">
        <v>6696</v>
      </c>
      <c r="BL207" s="12">
        <v>4052</v>
      </c>
      <c r="BM207" s="12">
        <v>6253</v>
      </c>
      <c r="BN207" s="12">
        <v>7126</v>
      </c>
      <c r="BO207" s="12">
        <v>7677.5</v>
      </c>
      <c r="BP207" s="63">
        <v>94963.5</v>
      </c>
      <c r="BQ207" s="63"/>
      <c r="BR207" s="12">
        <v>7685</v>
      </c>
      <c r="BS207" s="12">
        <v>-286</v>
      </c>
      <c r="BT207" s="12">
        <v>9216</v>
      </c>
      <c r="BU207" s="12">
        <v>9212</v>
      </c>
      <c r="BV207" s="12">
        <v>8281</v>
      </c>
      <c r="BW207" s="12">
        <v>10851</v>
      </c>
      <c r="BX207" s="12">
        <v>18906</v>
      </c>
      <c r="BY207" s="12">
        <v>18297</v>
      </c>
      <c r="BZ207" s="12">
        <v>24770</v>
      </c>
      <c r="CA207" s="12">
        <v>24142</v>
      </c>
      <c r="CB207" s="12">
        <v>25465</v>
      </c>
      <c r="CC207" s="12">
        <v>31930</v>
      </c>
      <c r="CD207" s="12">
        <v>26721</v>
      </c>
      <c r="CE207" s="12">
        <v>22258</v>
      </c>
      <c r="CF207" s="12">
        <v>16607</v>
      </c>
      <c r="CG207" s="12">
        <v>20400</v>
      </c>
      <c r="CH207" s="12">
        <v>20725</v>
      </c>
      <c r="CI207" s="12">
        <v>16526</v>
      </c>
      <c r="CJ207" s="12">
        <v>17429.5</v>
      </c>
      <c r="CK207" s="63">
        <v>329135.5</v>
      </c>
      <c r="CL207" s="63"/>
      <c r="CM207" s="12"/>
      <c r="CN207" s="12">
        <v>-7971</v>
      </c>
      <c r="CO207" s="12">
        <v>9502</v>
      </c>
      <c r="CP207" s="12">
        <v>-4</v>
      </c>
      <c r="CQ207" s="12">
        <v>-931</v>
      </c>
      <c r="CR207" s="12">
        <v>2570</v>
      </c>
      <c r="CS207" s="12">
        <v>8055</v>
      </c>
      <c r="CT207" s="12">
        <v>-609</v>
      </c>
      <c r="CU207" s="12">
        <v>6473</v>
      </c>
      <c r="CV207" s="12">
        <v>-628</v>
      </c>
      <c r="CW207" s="12">
        <v>1323</v>
      </c>
      <c r="CX207" s="12">
        <v>6465</v>
      </c>
      <c r="CY207" s="12">
        <v>-5209</v>
      </c>
      <c r="CZ207" s="12">
        <v>-4463</v>
      </c>
      <c r="DA207" s="12">
        <v>-5651</v>
      </c>
      <c r="DB207" s="12">
        <v>3793</v>
      </c>
      <c r="DC207" s="12">
        <v>325</v>
      </c>
      <c r="DD207" s="12">
        <v>325</v>
      </c>
      <c r="DE207" s="12">
        <v>-4199</v>
      </c>
      <c r="DF207" s="63"/>
      <c r="DG207" s="63"/>
      <c r="DH207" s="63"/>
      <c r="DI207" s="74"/>
      <c r="DJ207" s="74">
        <v>0.11802066279004121</v>
      </c>
      <c r="DK207" s="74">
        <v>-0.32903010033444818</v>
      </c>
      <c r="DL207" s="74">
        <v>1.4074184863894705</v>
      </c>
      <c r="DM207" s="74">
        <v>0.50235063663075419</v>
      </c>
      <c r="DN207" s="74">
        <v>0.62884160756501184</v>
      </c>
      <c r="DO207" s="74">
        <v>0.50683867481679101</v>
      </c>
      <c r="DP207" s="74">
        <v>0.43060464529159304</v>
      </c>
      <c r="DQ207" s="74">
        <v>0.48519791268932161</v>
      </c>
      <c r="DR207" s="74">
        <v>0.41214034584200332</v>
      </c>
      <c r="DS207" s="74">
        <v>0.45139279843267954</v>
      </c>
      <c r="DT207" s="74">
        <v>0.43504870129870132</v>
      </c>
      <c r="DU207" s="74">
        <v>0.45807746337547661</v>
      </c>
      <c r="DV207" s="74">
        <v>0.62942193201459573</v>
      </c>
      <c r="DW207" s="74">
        <v>0.51168644372527872</v>
      </c>
      <c r="DX207" s="74">
        <v>0.40176947652985989</v>
      </c>
      <c r="DY207" s="74">
        <v>0</v>
      </c>
      <c r="DZ207" s="74">
        <v>-0.202605548854041</v>
      </c>
      <c r="EA207" s="74">
        <v>-0.202605548854041</v>
      </c>
      <c r="EB207" s="22">
        <v>0.55200849972199739</v>
      </c>
      <c r="EC207" s="63"/>
      <c r="ED207" s="74">
        <v>6.9281479331647244E-2</v>
      </c>
      <c r="EE207" s="74">
        <v>6.2946443000743396E-2</v>
      </c>
      <c r="EF207" s="74">
        <v>6.8335427235571955E-2</v>
      </c>
      <c r="EG207" s="74">
        <v>9.7313987131320986E-2</v>
      </c>
      <c r="EH207" s="74">
        <v>9.3717479856093716E-2</v>
      </c>
      <c r="EI207" s="74">
        <v>0.12120949825442165</v>
      </c>
      <c r="EJ207" s="74">
        <v>0.1240927034254425</v>
      </c>
      <c r="EK207" s="74">
        <v>0.14633532557407991</v>
      </c>
      <c r="EL207" s="74">
        <v>0.15882598414243984</v>
      </c>
      <c r="EM207" s="74">
        <v>0.18359592953742329</v>
      </c>
      <c r="EN207" s="74">
        <v>0.16570869512045983</v>
      </c>
      <c r="EO207" s="74">
        <v>0.14982771710564738</v>
      </c>
      <c r="EP207" s="74">
        <v>0.12875176257302087</v>
      </c>
      <c r="EQ207" s="74">
        <v>0.15231805231805232</v>
      </c>
      <c r="ER207" s="74">
        <v>0.19240826413034109</v>
      </c>
      <c r="ES207" s="74">
        <v>0.21638363772295205</v>
      </c>
      <c r="ET207" s="74">
        <v>0.23098518710058735</v>
      </c>
      <c r="EU207" s="74">
        <v>0.22312678084979803</v>
      </c>
      <c r="EV207" s="74">
        <v>0.22312678084979803</v>
      </c>
      <c r="EW207" s="22">
        <v>0.13466882047911527</v>
      </c>
      <c r="EX207" s="63"/>
      <c r="EY207" s="75">
        <v>0.26509141083132115</v>
      </c>
      <c r="EZ207" s="74">
        <v>-1.0934393638170975E-2</v>
      </c>
      <c r="FA207" s="74">
        <v>0.19377220832194444</v>
      </c>
      <c r="FB207" s="74">
        <v>0.18693181818181817</v>
      </c>
      <c r="FC207" s="74">
        <v>0.19072734810447281</v>
      </c>
      <c r="FD207" s="74">
        <v>0.24210714206028694</v>
      </c>
      <c r="FE207" s="74">
        <v>0.31193901795142553</v>
      </c>
      <c r="FF207" s="74">
        <v>0.29014303383971329</v>
      </c>
      <c r="FG207" s="74">
        <v>0.32925694536753952</v>
      </c>
      <c r="FH207" s="74">
        <v>0.30387171483234315</v>
      </c>
      <c r="FI207" s="74">
        <v>0.33022109835959279</v>
      </c>
      <c r="FJ207" s="74">
        <v>0.33313857646641487</v>
      </c>
      <c r="FK207" s="74">
        <v>0.33486987540192925</v>
      </c>
      <c r="FL207" s="74">
        <v>0.34446592930621084</v>
      </c>
      <c r="FM207" s="74">
        <v>0.30693963293285176</v>
      </c>
      <c r="FN207" s="74">
        <v>0.34334186077824153</v>
      </c>
      <c r="FO207" s="74">
        <v>0.30734210253140154</v>
      </c>
      <c r="FP207" s="74">
        <v>0.25795676266292045</v>
      </c>
      <c r="FQ207" s="74">
        <v>0.25795676266292045</v>
      </c>
      <c r="FR207" s="22">
        <v>0.28756518987516938</v>
      </c>
      <c r="FS207" s="63"/>
      <c r="FT207" s="67"/>
      <c r="FU207" s="75">
        <v>5.8442921096810298E-2</v>
      </c>
      <c r="FV207" s="74">
        <v>0.11255273651967866</v>
      </c>
      <c r="FW207" s="74">
        <v>0.14123253903040264</v>
      </c>
      <c r="FX207" s="74">
        <v>0.12751810774105932</v>
      </c>
      <c r="FY207" s="74">
        <v>7.8703588104571898E-2</v>
      </c>
      <c r="FZ207" s="74">
        <v>9.2987737394306963E-2</v>
      </c>
      <c r="GA207" s="74">
        <v>7.521031102878753E-2</v>
      </c>
      <c r="GB207" s="74">
        <v>6.9603207852055773E-2</v>
      </c>
      <c r="GC207" s="74">
        <v>7.0935997316136729E-2</v>
      </c>
      <c r="GD207" s="74">
        <v>6.9417934138353662E-2</v>
      </c>
      <c r="GE207" s="74">
        <v>4.6414441570897629E-2</v>
      </c>
      <c r="GF207" s="74">
        <v>3.7502101316337647E-2</v>
      </c>
      <c r="GG207" s="74">
        <v>2.3438741458763707E-2</v>
      </c>
      <c r="GH207" s="74">
        <v>3.1542983415931862E-2</v>
      </c>
      <c r="GI207" s="74">
        <v>3.3012705158481689E-2</v>
      </c>
      <c r="GJ207" s="74">
        <v>1.9042069250723711E-2</v>
      </c>
      <c r="GK207" s="74">
        <v>2.7288993628349481E-2</v>
      </c>
      <c r="GL207" s="74">
        <v>2.9251432605947161E-2</v>
      </c>
      <c r="GM207" s="74"/>
      <c r="GN207" s="22"/>
      <c r="GO207" s="22"/>
      <c r="GP207" s="12">
        <v>472.62732600000004</v>
      </c>
      <c r="GQ207" s="12">
        <v>159.40705499999996</v>
      </c>
      <c r="GR207" s="12">
        <v>813.3544740000001</v>
      </c>
      <c r="GS207" s="12">
        <v>870.23907599999995</v>
      </c>
      <c r="GT207" s="12">
        <v>809.20196400000009</v>
      </c>
      <c r="GU207" s="12">
        <v>878.75063399999999</v>
      </c>
      <c r="GV207" s="12">
        <v>1419.3076470000003</v>
      </c>
      <c r="GW207" s="12">
        <v>1170.6859199999999</v>
      </c>
      <c r="GX207" s="12">
        <v>1364.9543099999996</v>
      </c>
      <c r="GY207" s="12">
        <v>2015.315067</v>
      </c>
      <c r="GZ207" s="12">
        <v>2524.0001520000005</v>
      </c>
      <c r="HA207" s="12">
        <v>3954.6920100000002</v>
      </c>
      <c r="HB207" s="12">
        <v>2180.0031090000002</v>
      </c>
      <c r="HC207" s="12">
        <v>928.65435599999978</v>
      </c>
      <c r="HD207" s="12">
        <v>857.22248400000012</v>
      </c>
      <c r="HE207" s="12">
        <v>1083.1299899999997</v>
      </c>
      <c r="HF207" s="12">
        <v>1370.5793819999994</v>
      </c>
      <c r="HG207" s="12">
        <v>1277.5382759999995</v>
      </c>
      <c r="HH207" s="12">
        <v>1337.1228794999997</v>
      </c>
      <c r="HI207" s="19">
        <v>25486.786111500005</v>
      </c>
      <c r="HJ207" s="121">
        <f t="shared" si="496"/>
        <v>6.1499977358490568E-2</v>
      </c>
      <c r="HK207" s="121">
        <f t="shared" si="497"/>
        <v>-0.55736732517482501</v>
      </c>
      <c r="HL207" s="121">
        <f t="shared" si="498"/>
        <v>8.825460872395835E-2</v>
      </c>
      <c r="HM207" s="121">
        <f t="shared" si="499"/>
        <v>9.4467984802431612E-2</v>
      </c>
      <c r="HN207" s="121">
        <f t="shared" si="500"/>
        <v>9.7717904117860174E-2</v>
      </c>
      <c r="HO207" s="121">
        <f t="shared" si="501"/>
        <v>8.0983377937517281E-2</v>
      </c>
      <c r="HP207" s="121">
        <f t="shared" si="502"/>
        <v>7.5071810377657908E-2</v>
      </c>
      <c r="HQ207" s="121">
        <f t="shared" si="503"/>
        <v>6.3982397114281025E-2</v>
      </c>
      <c r="HR207" s="121">
        <f t="shared" si="504"/>
        <v>5.510513968510293E-2</v>
      </c>
      <c r="HS207" s="121">
        <f t="shared" si="505"/>
        <v>8.3477552274045227E-2</v>
      </c>
      <c r="HT207" s="121">
        <f t="shared" si="506"/>
        <v>9.9116440290594951E-2</v>
      </c>
      <c r="HU207" s="121">
        <f t="shared" si="507"/>
        <v>0.12385505825242719</v>
      </c>
      <c r="HV207" s="121">
        <f t="shared" si="508"/>
        <v>8.1583889412821381E-2</v>
      </c>
      <c r="HW207" s="121">
        <f t="shared" si="509"/>
        <v>4.1722273160212049E-2</v>
      </c>
      <c r="HX207" s="121">
        <f t="shared" si="510"/>
        <v>5.1618141988318184E-2</v>
      </c>
      <c r="HY207" s="121">
        <f t="shared" si="511"/>
        <v>5.3094607352941157E-2</v>
      </c>
      <c r="HZ207" s="121">
        <f t="shared" si="512"/>
        <v>6.6131695150784056E-2</v>
      </c>
      <c r="IA207" s="121">
        <f t="shared" si="513"/>
        <v>7.7304748638508988E-2</v>
      </c>
      <c r="IB207" s="121">
        <f t="shared" si="514"/>
        <v>7.671607788519462E-2</v>
      </c>
      <c r="IC207" s="74">
        <f t="shared" si="515"/>
        <v>7.7435542843297081E-2</v>
      </c>
      <c r="ID207" s="74"/>
      <c r="IE207" s="67">
        <f t="shared" si="516"/>
        <v>1.1753820779056385E-4</v>
      </c>
      <c r="IF207" s="67">
        <f t="shared" si="517"/>
        <v>2.2403858372443213E-3</v>
      </c>
    </row>
    <row r="208" spans="1:240" s="56" customFormat="1" x14ac:dyDescent="0.25">
      <c r="A208" s="163"/>
      <c r="B208" s="13">
        <f>B209+B212+B215+B219+B220</f>
        <v>0</v>
      </c>
      <c r="C208" s="13"/>
      <c r="D208" s="36"/>
      <c r="E208" s="84"/>
      <c r="F208" s="32" t="s">
        <v>223</v>
      </c>
      <c r="G208" s="45">
        <v>297065</v>
      </c>
      <c r="H208" s="14">
        <v>295214</v>
      </c>
      <c r="I208" s="14">
        <v>263422</v>
      </c>
      <c r="J208" s="14">
        <v>243569</v>
      </c>
      <c r="K208" s="14">
        <v>239622</v>
      </c>
      <c r="L208" s="14">
        <v>242369</v>
      </c>
      <c r="M208" s="14">
        <v>243585</v>
      </c>
      <c r="N208" s="14">
        <v>252348</v>
      </c>
      <c r="O208" s="14">
        <v>263043</v>
      </c>
      <c r="P208" s="14">
        <v>272679</v>
      </c>
      <c r="Q208" s="14">
        <v>282321</v>
      </c>
      <c r="R208" s="14">
        <v>298617</v>
      </c>
      <c r="S208" s="14">
        <v>322191</v>
      </c>
      <c r="T208" s="14">
        <v>339233</v>
      </c>
      <c r="U208" s="14">
        <v>338933</v>
      </c>
      <c r="V208" s="14">
        <v>339576</v>
      </c>
      <c r="W208" s="14">
        <v>352706</v>
      </c>
      <c r="X208" s="14">
        <v>368508</v>
      </c>
      <c r="Y208" s="14">
        <v>386097</v>
      </c>
      <c r="Z208" s="14">
        <v>403396</v>
      </c>
      <c r="AA208" s="124"/>
      <c r="AB208" s="14">
        <v>-1851</v>
      </c>
      <c r="AC208" s="14">
        <v>-31792</v>
      </c>
      <c r="AD208" s="14">
        <v>-19853</v>
      </c>
      <c r="AE208" s="14">
        <v>-3947</v>
      </c>
      <c r="AF208" s="14">
        <v>2747</v>
      </c>
      <c r="AG208" s="14">
        <v>1216</v>
      </c>
      <c r="AH208" s="14">
        <v>8763</v>
      </c>
      <c r="AI208" s="14">
        <v>10695</v>
      </c>
      <c r="AJ208" s="14">
        <v>9636</v>
      </c>
      <c r="AK208" s="14">
        <v>9642</v>
      </c>
      <c r="AL208" s="14">
        <v>16296</v>
      </c>
      <c r="AM208" s="14">
        <v>23574</v>
      </c>
      <c r="AN208" s="14">
        <v>17042</v>
      </c>
      <c r="AO208" s="14">
        <v>-300</v>
      </c>
      <c r="AP208" s="14">
        <v>643</v>
      </c>
      <c r="AQ208" s="14">
        <v>13130</v>
      </c>
      <c r="AR208" s="14">
        <v>15802</v>
      </c>
      <c r="AS208" s="14">
        <v>17589</v>
      </c>
      <c r="AT208" s="14">
        <v>17299</v>
      </c>
      <c r="AU208" s="13">
        <v>89032</v>
      </c>
      <c r="AV208" s="13"/>
      <c r="AW208" s="14">
        <v>20071</v>
      </c>
      <c r="AX208" s="14">
        <v>51578</v>
      </c>
      <c r="AY208" s="14">
        <v>51907</v>
      </c>
      <c r="AZ208" s="14">
        <v>36576</v>
      </c>
      <c r="BA208" s="14">
        <v>25433</v>
      </c>
      <c r="BB208" s="14">
        <v>25559</v>
      </c>
      <c r="BC208" s="14">
        <v>22852</v>
      </c>
      <c r="BD208" s="14">
        <v>22026</v>
      </c>
      <c r="BE208" s="14">
        <v>25262</v>
      </c>
      <c r="BF208" s="14">
        <v>26153</v>
      </c>
      <c r="BG208" s="14">
        <v>23093</v>
      </c>
      <c r="BH208" s="14">
        <v>23949</v>
      </c>
      <c r="BI208" s="14">
        <v>20132</v>
      </c>
      <c r="BJ208" s="14">
        <v>26240</v>
      </c>
      <c r="BK208" s="14">
        <v>22770</v>
      </c>
      <c r="BL208" s="14">
        <v>11378</v>
      </c>
      <c r="BM208" s="13">
        <v>17039</v>
      </c>
      <c r="BN208" s="13">
        <v>20074</v>
      </c>
      <c r="BO208" s="13">
        <v>23087.5</v>
      </c>
      <c r="BP208" s="13">
        <v>495179.5</v>
      </c>
      <c r="BQ208" s="13"/>
      <c r="BR208" s="14">
        <v>18220</v>
      </c>
      <c r="BS208" s="14">
        <v>19786</v>
      </c>
      <c r="BT208" s="14">
        <v>32054</v>
      </c>
      <c r="BU208" s="14">
        <v>32629</v>
      </c>
      <c r="BV208" s="14">
        <v>28180</v>
      </c>
      <c r="BW208" s="14">
        <v>26775</v>
      </c>
      <c r="BX208" s="14">
        <v>31615</v>
      </c>
      <c r="BY208" s="14">
        <v>32721</v>
      </c>
      <c r="BZ208" s="14">
        <v>34898</v>
      </c>
      <c r="CA208" s="14">
        <v>35795</v>
      </c>
      <c r="CB208" s="14">
        <v>39389</v>
      </c>
      <c r="CC208" s="14">
        <v>47523</v>
      </c>
      <c r="CD208" s="14">
        <v>37174</v>
      </c>
      <c r="CE208" s="14">
        <v>25940</v>
      </c>
      <c r="CF208" s="14">
        <v>23413</v>
      </c>
      <c r="CG208" s="127">
        <v>24508</v>
      </c>
      <c r="CH208" s="127">
        <v>32841</v>
      </c>
      <c r="CI208" s="127">
        <v>37663</v>
      </c>
      <c r="CJ208" s="127">
        <v>40386.5</v>
      </c>
      <c r="CK208" s="13">
        <v>601510.5</v>
      </c>
      <c r="CL208" s="13"/>
      <c r="CM208" s="14"/>
      <c r="CN208" s="14">
        <v>1529</v>
      </c>
      <c r="CO208" s="14">
        <v>12194</v>
      </c>
      <c r="CP208" s="14">
        <v>568</v>
      </c>
      <c r="CQ208" s="14">
        <v>-4497</v>
      </c>
      <c r="CR208" s="14">
        <v>-1395</v>
      </c>
      <c r="CS208" s="14">
        <v>4840</v>
      </c>
      <c r="CT208" s="14">
        <v>1105</v>
      </c>
      <c r="CU208" s="14">
        <v>2177</v>
      </c>
      <c r="CV208" s="14">
        <v>897</v>
      </c>
      <c r="CW208" s="14">
        <v>3594</v>
      </c>
      <c r="CX208" s="14">
        <v>8134</v>
      </c>
      <c r="CY208" s="14">
        <v>-10349</v>
      </c>
      <c r="CZ208" s="14">
        <v>-11234</v>
      </c>
      <c r="DA208" s="14">
        <v>-2527</v>
      </c>
      <c r="DB208" s="14">
        <v>1095</v>
      </c>
      <c r="DC208" s="14">
        <v>8333</v>
      </c>
      <c r="DD208" s="14">
        <v>8333</v>
      </c>
      <c r="DE208" s="14">
        <v>4822</v>
      </c>
      <c r="DF208" s="13"/>
      <c r="DG208" s="13"/>
      <c r="DH208" s="13"/>
      <c r="DI208" s="41"/>
      <c r="DJ208" s="41">
        <v>0.89739174617512563</v>
      </c>
      <c r="DK208" s="41">
        <v>1.3280267558528429</v>
      </c>
      <c r="DL208" s="41">
        <v>-1.180676039485492</v>
      </c>
      <c r="DM208" s="41">
        <v>0.26904995102840351</v>
      </c>
      <c r="DN208" s="41">
        <v>0.11498817966903073</v>
      </c>
      <c r="DO208" s="41">
        <v>0.29593732059032118</v>
      </c>
      <c r="DP208" s="41">
        <v>0.33750946730623582</v>
      </c>
      <c r="DQ208" s="41">
        <v>0.24533536973399517</v>
      </c>
      <c r="DR208" s="41">
        <v>0.23063308698667814</v>
      </c>
      <c r="DS208" s="41">
        <v>0.36690161461030918</v>
      </c>
      <c r="DT208" s="41">
        <v>0.3826948051948052</v>
      </c>
      <c r="DU208" s="41">
        <v>0.3417619907686133</v>
      </c>
      <c r="DV208" s="41">
        <v>-1.1599769541002497E-2</v>
      </c>
      <c r="DW208" s="41">
        <v>3.4211742949607028E-2</v>
      </c>
      <c r="DX208" s="41">
        <v>0.32246252150405508</v>
      </c>
      <c r="DY208" s="41">
        <v>0</v>
      </c>
      <c r="DZ208" s="41">
        <v>0.15456847098035445</v>
      </c>
      <c r="EA208" s="41">
        <v>0.15456847098035445</v>
      </c>
      <c r="EB208" s="41">
        <v>0.1531518884906938</v>
      </c>
      <c r="EC208" s="13"/>
      <c r="ED208" s="41">
        <v>0.83216551266636263</v>
      </c>
      <c r="EE208" s="41">
        <v>0.83354342415721261</v>
      </c>
      <c r="EF208" s="41">
        <v>0.82547987468392681</v>
      </c>
      <c r="EG208" s="41">
        <v>0.7897396035755927</v>
      </c>
      <c r="EH208" s="41">
        <v>0.75619183539975621</v>
      </c>
      <c r="EI208" s="41">
        <v>0.73744193427392601</v>
      </c>
      <c r="EJ208" s="41">
        <v>0.72749267795746853</v>
      </c>
      <c r="EK208" s="41">
        <v>0.69285938974520289</v>
      </c>
      <c r="EL208" s="41">
        <v>0.70279593823897624</v>
      </c>
      <c r="EM208" s="41">
        <v>0.69487472434040976</v>
      </c>
      <c r="EN208" s="41">
        <v>0.70603522074110314</v>
      </c>
      <c r="EO208" s="41">
        <v>0.69932254861881682</v>
      </c>
      <c r="EP208" s="41">
        <v>0.67588800107433022</v>
      </c>
      <c r="EQ208" s="41">
        <v>0.67966847966847965</v>
      </c>
      <c r="ER208" s="41">
        <v>0.65429154334645556</v>
      </c>
      <c r="ES208" s="41">
        <v>0.6076044002990495</v>
      </c>
      <c r="ET208" s="41">
        <v>0.60596209966384695</v>
      </c>
      <c r="EU208" s="41">
        <v>0.62854995772927957</v>
      </c>
      <c r="EV208" s="41">
        <v>0.62854995772927957</v>
      </c>
      <c r="EW208" s="41">
        <v>0.72836351910737129</v>
      </c>
      <c r="EX208" s="13"/>
      <c r="EY208" s="112">
        <v>0.62849258364953431</v>
      </c>
      <c r="EZ208" s="41">
        <v>0.75649946474996177</v>
      </c>
      <c r="FA208" s="41">
        <v>0.67393452618742244</v>
      </c>
      <c r="FB208" s="41">
        <v>0.66211444805194808</v>
      </c>
      <c r="FC208" s="41">
        <v>0.64903956884241554</v>
      </c>
      <c r="FD208" s="41">
        <v>0.59740288716838841</v>
      </c>
      <c r="FE208" s="41">
        <v>0.52163080781414994</v>
      </c>
      <c r="FF208" s="41">
        <v>0.51887031809964801</v>
      </c>
      <c r="FG208" s="41">
        <v>0.46391067393327129</v>
      </c>
      <c r="FH208" s="41">
        <v>0.45055885610713925</v>
      </c>
      <c r="FI208" s="41">
        <v>0.51074369448226675</v>
      </c>
      <c r="FJ208" s="41">
        <v>0.49582663856603298</v>
      </c>
      <c r="FK208" s="41">
        <v>0.46676547427652731</v>
      </c>
      <c r="FL208" s="41">
        <v>0.40126846623868823</v>
      </c>
      <c r="FM208" s="41">
        <v>0.43185671113731849</v>
      </c>
      <c r="FN208" s="41">
        <v>0.41233001211794801</v>
      </c>
      <c r="FO208" s="41">
        <v>0.46272596503195762</v>
      </c>
      <c r="FP208" s="41">
        <v>0.58790291110590809</v>
      </c>
      <c r="FQ208" s="41">
        <v>0.58790291110590809</v>
      </c>
      <c r="FR208" s="41">
        <v>0.51766088625940887</v>
      </c>
      <c r="FS208" s="13"/>
      <c r="FT208" s="26"/>
      <c r="FU208" s="112">
        <v>6.7658173016959214E-2</v>
      </c>
      <c r="FV208" s="41">
        <v>0.17471393633093282</v>
      </c>
      <c r="FW208" s="41">
        <v>0.1970480937503559</v>
      </c>
      <c r="FX208" s="41">
        <v>0.15016689315963855</v>
      </c>
      <c r="FY208" s="41">
        <v>0.10613800068441129</v>
      </c>
      <c r="FZ208" s="41">
        <v>0.10545490553659916</v>
      </c>
      <c r="GA208" s="41">
        <v>9.3815300613748792E-2</v>
      </c>
      <c r="GB208" s="41">
        <v>8.7284226544295976E-2</v>
      </c>
      <c r="GC208" s="41">
        <v>9.6037529985591716E-2</v>
      </c>
      <c r="GD208" s="41">
        <v>9.5910606166179524E-2</v>
      </c>
      <c r="GE208" s="41">
        <v>8.1796092432807693E-2</v>
      </c>
      <c r="GF208" s="41">
        <v>8.019972071248456E-2</v>
      </c>
      <c r="GG208" s="41">
        <v>6.2484675239221459E-2</v>
      </c>
      <c r="GH208" s="41">
        <v>7.7359597430583599E-2</v>
      </c>
      <c r="GI208" s="41">
        <v>6.7184194453541998E-2</v>
      </c>
      <c r="GJ208" s="41">
        <v>3.3505602426491157E-2</v>
      </c>
      <c r="GK208" s="41">
        <v>4.6508990490663614E-2</v>
      </c>
      <c r="GL208" s="41">
        <v>5.5878611413444385E-2</v>
      </c>
      <c r="GM208" s="41"/>
      <c r="GN208" s="41"/>
      <c r="GO208" s="41"/>
      <c r="GP208" s="14">
        <v>9600.7901700000002</v>
      </c>
      <c r="GQ208" s="14">
        <v>11057.84964</v>
      </c>
      <c r="GR208" s="14">
        <v>14390.644769999999</v>
      </c>
      <c r="GS208" s="14">
        <v>16056.976650000001</v>
      </c>
      <c r="GT208" s="14">
        <v>15632.099100000001</v>
      </c>
      <c r="GU208" s="14">
        <v>14800.423470000003</v>
      </c>
      <c r="GV208" s="14">
        <v>16641.99684</v>
      </c>
      <c r="GW208" s="14">
        <v>16553.487390000002</v>
      </c>
      <c r="GX208" s="14">
        <v>17172.172230000007</v>
      </c>
      <c r="GY208" s="14">
        <v>17035.207260000003</v>
      </c>
      <c r="GZ208" s="14">
        <v>19757.595599999997</v>
      </c>
      <c r="HA208" s="14">
        <v>22340.926620000002</v>
      </c>
      <c r="HB208" s="14">
        <v>18707.438610000005</v>
      </c>
      <c r="HC208" s="14">
        <v>12896.459790000001</v>
      </c>
      <c r="HD208" s="14">
        <v>11325.278939999998</v>
      </c>
      <c r="HE208" s="14">
        <v>12379.54146</v>
      </c>
      <c r="HF208" s="14">
        <v>17525.033790000005</v>
      </c>
      <c r="HG208" s="14">
        <v>22726.305300000004</v>
      </c>
      <c r="HH208" s="14">
        <v>21662.743784999999</v>
      </c>
      <c r="HI208" s="13">
        <v>308262.97141499992</v>
      </c>
      <c r="HJ208" s="114">
        <f t="shared" si="496"/>
        <v>0.52693689187705817</v>
      </c>
      <c r="HK208" s="114">
        <f t="shared" si="497"/>
        <v>0.55887241686040634</v>
      </c>
      <c r="HL208" s="114">
        <f t="shared" si="498"/>
        <v>0.44895004586011106</v>
      </c>
      <c r="HM208" s="114">
        <f t="shared" si="499"/>
        <v>0.49210753164362991</v>
      </c>
      <c r="HN208" s="114">
        <f t="shared" si="500"/>
        <v>0.55472317601135557</v>
      </c>
      <c r="HO208" s="114">
        <f t="shared" si="501"/>
        <v>0.55277025098039223</v>
      </c>
      <c r="HP208" s="114">
        <f t="shared" si="502"/>
        <v>0.52639559829195004</v>
      </c>
      <c r="HQ208" s="114">
        <f t="shared" si="503"/>
        <v>0.50589796736041082</v>
      </c>
      <c r="HR208" s="114">
        <f t="shared" si="504"/>
        <v>0.49206751762278661</v>
      </c>
      <c r="HS208" s="114">
        <f t="shared" si="505"/>
        <v>0.47591024612376037</v>
      </c>
      <c r="HT208" s="114">
        <f t="shared" si="506"/>
        <v>0.50160185838685922</v>
      </c>
      <c r="HU208" s="114">
        <f t="shared" si="507"/>
        <v>0.47010766618269051</v>
      </c>
      <c r="HV208" s="114">
        <f t="shared" si="508"/>
        <v>0.50323986146231248</v>
      </c>
      <c r="HW208" s="114">
        <f t="shared" si="509"/>
        <v>0.49716498804934467</v>
      </c>
      <c r="HX208" s="114">
        <f t="shared" si="510"/>
        <v>0.483717547516337</v>
      </c>
      <c r="HY208" s="114">
        <f t="shared" si="511"/>
        <v>0.50512246858168763</v>
      </c>
      <c r="HZ208" s="114">
        <f t="shared" si="512"/>
        <v>0.53363276970859608</v>
      </c>
      <c r="IA208" s="114">
        <f t="shared" si="513"/>
        <v>0.60341197727212392</v>
      </c>
      <c r="IB208" s="114">
        <f t="shared" si="514"/>
        <v>0.53638576714991393</v>
      </c>
      <c r="IC208" s="41">
        <f t="shared" si="515"/>
        <v>0.51248144698222209</v>
      </c>
      <c r="ID208" s="41"/>
      <c r="IE208" s="26">
        <f t="shared" si="516"/>
        <v>1.9042379121260681E-3</v>
      </c>
      <c r="IF208" s="26">
        <f t="shared" si="517"/>
        <v>2.7097492492134799E-2</v>
      </c>
    </row>
    <row r="209" spans="2:240" outlineLevel="1" x14ac:dyDescent="0.25">
      <c r="B209" s="13">
        <f>B210+B211</f>
        <v>0</v>
      </c>
      <c r="C209" s="13"/>
      <c r="D209" s="36"/>
      <c r="E209" s="84"/>
      <c r="F209" s="32" t="s">
        <v>225</v>
      </c>
      <c r="G209" s="45">
        <v>101848</v>
      </c>
      <c r="H209" s="14">
        <v>101223</v>
      </c>
      <c r="I209" s="14">
        <v>87487</v>
      </c>
      <c r="J209" s="14">
        <v>79073</v>
      </c>
      <c r="K209" s="14">
        <v>78844</v>
      </c>
      <c r="L209" s="14">
        <v>81044</v>
      </c>
      <c r="M209" s="14">
        <v>82478</v>
      </c>
      <c r="N209" s="14">
        <v>88356</v>
      </c>
      <c r="O209" s="14">
        <v>93168</v>
      </c>
      <c r="P209" s="14">
        <v>97578</v>
      </c>
      <c r="Q209" s="14">
        <v>100462</v>
      </c>
      <c r="R209" s="14">
        <v>105763</v>
      </c>
      <c r="S209" s="14">
        <v>114247</v>
      </c>
      <c r="T209" s="14">
        <v>119808</v>
      </c>
      <c r="U209" s="14">
        <v>120435</v>
      </c>
      <c r="V209" s="101">
        <v>122136</v>
      </c>
      <c r="W209" s="101">
        <v>127325</v>
      </c>
      <c r="X209" s="101">
        <v>135427</v>
      </c>
      <c r="Y209" s="101">
        <v>148666</v>
      </c>
      <c r="Z209" s="101">
        <v>161101</v>
      </c>
      <c r="AA209" s="124"/>
      <c r="AB209" s="14">
        <v>-625</v>
      </c>
      <c r="AC209" s="14">
        <v>-13736</v>
      </c>
      <c r="AD209" s="14">
        <v>-8414</v>
      </c>
      <c r="AE209" s="14">
        <v>-229</v>
      </c>
      <c r="AF209" s="14">
        <v>2200</v>
      </c>
      <c r="AG209" s="14">
        <v>1434</v>
      </c>
      <c r="AH209" s="14">
        <v>5878</v>
      </c>
      <c r="AI209" s="14">
        <v>4812</v>
      </c>
      <c r="AJ209" s="14">
        <v>4410</v>
      </c>
      <c r="AK209" s="14">
        <v>2884</v>
      </c>
      <c r="AL209" s="14">
        <v>5301</v>
      </c>
      <c r="AM209" s="14">
        <v>8484</v>
      </c>
      <c r="AN209" s="14">
        <v>5561</v>
      </c>
      <c r="AO209" s="14">
        <v>627</v>
      </c>
      <c r="AP209" s="14">
        <v>1701</v>
      </c>
      <c r="AQ209" s="14">
        <v>5189</v>
      </c>
      <c r="AR209" s="14">
        <v>8102</v>
      </c>
      <c r="AS209" s="14">
        <v>13239</v>
      </c>
      <c r="AT209" s="14">
        <v>12435</v>
      </c>
      <c r="AU209" s="13">
        <v>46818</v>
      </c>
      <c r="AV209" s="13"/>
      <c r="AW209" s="14">
        <v>6076</v>
      </c>
      <c r="AX209" s="14">
        <v>20384</v>
      </c>
      <c r="AY209" s="14">
        <v>17957</v>
      </c>
      <c r="AZ209" s="14">
        <v>11334</v>
      </c>
      <c r="BA209" s="14">
        <v>7938</v>
      </c>
      <c r="BB209" s="14">
        <v>7942</v>
      </c>
      <c r="BC209" s="14">
        <v>6911</v>
      </c>
      <c r="BD209" s="14">
        <v>6796</v>
      </c>
      <c r="BE209" s="14">
        <v>7666</v>
      </c>
      <c r="BF209" s="14">
        <v>8535</v>
      </c>
      <c r="BG209" s="14">
        <v>7747</v>
      </c>
      <c r="BH209" s="14">
        <v>8126</v>
      </c>
      <c r="BI209" s="14">
        <v>6141</v>
      </c>
      <c r="BJ209" s="14">
        <v>7460</v>
      </c>
      <c r="BK209" s="14">
        <v>6734</v>
      </c>
      <c r="BL209" s="14">
        <v>3807</v>
      </c>
      <c r="BM209" s="14">
        <v>5997</v>
      </c>
      <c r="BN209" s="14">
        <v>7093</v>
      </c>
      <c r="BO209" s="14">
        <v>7640</v>
      </c>
      <c r="BP209" s="13">
        <v>162284</v>
      </c>
      <c r="BQ209" s="13"/>
      <c r="BR209" s="14">
        <v>5451</v>
      </c>
      <c r="BS209" s="14">
        <v>6648</v>
      </c>
      <c r="BT209" s="14">
        <v>9543</v>
      </c>
      <c r="BU209" s="14">
        <v>11105</v>
      </c>
      <c r="BV209" s="14">
        <v>10138</v>
      </c>
      <c r="BW209" s="14">
        <v>9376</v>
      </c>
      <c r="BX209" s="14">
        <v>12789</v>
      </c>
      <c r="BY209" s="14">
        <v>11608</v>
      </c>
      <c r="BZ209" s="14">
        <v>12076</v>
      </c>
      <c r="CA209" s="14">
        <v>11419</v>
      </c>
      <c r="CB209" s="14">
        <v>13048</v>
      </c>
      <c r="CC209" s="14">
        <v>16610</v>
      </c>
      <c r="CD209" s="14">
        <v>11702</v>
      </c>
      <c r="CE209" s="14">
        <v>8087</v>
      </c>
      <c r="CF209" s="14">
        <v>8435</v>
      </c>
      <c r="CG209" s="31">
        <v>8996</v>
      </c>
      <c r="CH209" s="31">
        <v>14099</v>
      </c>
      <c r="CI209" s="31">
        <v>20332</v>
      </c>
      <c r="CJ209" s="31">
        <v>20075</v>
      </c>
      <c r="CK209" s="13">
        <v>221537</v>
      </c>
      <c r="CL209" s="13"/>
      <c r="CM209" s="14"/>
      <c r="CN209" s="14">
        <v>1160</v>
      </c>
      <c r="CO209" s="14">
        <v>2821</v>
      </c>
      <c r="CP209" s="14">
        <v>1555</v>
      </c>
      <c r="CQ209" s="14">
        <v>-1015</v>
      </c>
      <c r="CR209" s="14">
        <v>-752</v>
      </c>
      <c r="CS209" s="14">
        <v>3413</v>
      </c>
      <c r="CT209" s="14">
        <v>-1182</v>
      </c>
      <c r="CU209" s="14">
        <v>468</v>
      </c>
      <c r="CV209" s="14">
        <v>-657</v>
      </c>
      <c r="CW209" s="14">
        <v>1629</v>
      </c>
      <c r="CX209" s="14">
        <v>3562</v>
      </c>
      <c r="CY209" s="14">
        <v>-4908</v>
      </c>
      <c r="CZ209" s="14">
        <v>-3615</v>
      </c>
      <c r="DA209" s="14">
        <v>348</v>
      </c>
      <c r="DB209" s="14">
        <v>561</v>
      </c>
      <c r="DC209" s="14">
        <v>5103</v>
      </c>
      <c r="DD209" s="14">
        <v>5103</v>
      </c>
      <c r="DE209" s="14">
        <v>6233</v>
      </c>
      <c r="DF209" s="13"/>
      <c r="DG209" s="13"/>
      <c r="DH209" s="13"/>
      <c r="DI209" s="41"/>
      <c r="DJ209" s="41">
        <v>0.38773781968046067</v>
      </c>
      <c r="DK209" s="41">
        <v>0.56280936454849495</v>
      </c>
      <c r="DL209" s="41">
        <v>-6.8501346096320664E-2</v>
      </c>
      <c r="DM209" s="41">
        <v>0.21547502448579825</v>
      </c>
      <c r="DN209" s="41">
        <v>0.13560283687943261</v>
      </c>
      <c r="DO209" s="41">
        <v>0.19850731147208808</v>
      </c>
      <c r="DP209" s="41">
        <v>0.1518555920222166</v>
      </c>
      <c r="DQ209" s="41">
        <v>0.11225658648339061</v>
      </c>
      <c r="DR209" s="41">
        <v>6.8977063452201573E-2</v>
      </c>
      <c r="DS209" s="41">
        <v>0.11937307181300245</v>
      </c>
      <c r="DT209" s="41">
        <v>0.13772727272727273</v>
      </c>
      <c r="DU209" s="41">
        <v>0.11159943808950432</v>
      </c>
      <c r="DV209" s="41">
        <v>2.4082965239101209E-2</v>
      </c>
      <c r="DW209" s="41">
        <v>8.7378640776699032E-2</v>
      </c>
      <c r="DX209" s="41">
        <v>0.1275251904644876</v>
      </c>
      <c r="DY209" s="41">
        <v>0</v>
      </c>
      <c r="DZ209" s="41">
        <v>0.44208809135399674</v>
      </c>
      <c r="EA209" s="41">
        <v>0.44208809135399674</v>
      </c>
      <c r="EB209" s="41">
        <v>7.0125458979482858E-2</v>
      </c>
      <c r="EC209" s="13"/>
      <c r="ED209" s="41">
        <v>0.25191757535552883</v>
      </c>
      <c r="EE209" s="41">
        <v>0.32942241184265814</v>
      </c>
      <c r="EF209" s="41">
        <v>0.28557115821949397</v>
      </c>
      <c r="EG209" s="41">
        <v>0.24472081875890658</v>
      </c>
      <c r="EH209" s="41">
        <v>0.23601819641423602</v>
      </c>
      <c r="EI209" s="41">
        <v>0.22914683054906373</v>
      </c>
      <c r="EJ209" s="41">
        <v>0.2200114605883102</v>
      </c>
      <c r="EK209" s="41">
        <v>0.21377791758414597</v>
      </c>
      <c r="EL209" s="41">
        <v>0.2132702740297677</v>
      </c>
      <c r="EM209" s="41">
        <v>0.22677152801764222</v>
      </c>
      <c r="EN209" s="41">
        <v>0.23685336920631039</v>
      </c>
      <c r="EO209" s="41">
        <v>0.23728318635753082</v>
      </c>
      <c r="EP209" s="41">
        <v>0.20617068421406029</v>
      </c>
      <c r="EQ209" s="41">
        <v>0.19326599326599325</v>
      </c>
      <c r="ER209" s="41">
        <v>0.19350018677624206</v>
      </c>
      <c r="ES209" s="41">
        <v>0.20330022428708747</v>
      </c>
      <c r="ET209" s="41">
        <v>0.22152857301170994</v>
      </c>
      <c r="EU209" s="41">
        <v>0.22209349657137489</v>
      </c>
      <c r="EV209" s="41">
        <v>0.22209349657137489</v>
      </c>
      <c r="EW209" s="41">
        <v>0.23859181396984971</v>
      </c>
      <c r="EX209" s="13"/>
      <c r="EY209" s="112">
        <v>0.18803035529492929</v>
      </c>
      <c r="EZ209" s="41">
        <v>0.25416730386909314</v>
      </c>
      <c r="FA209" s="41">
        <v>0.20064758941149261</v>
      </c>
      <c r="FB209" s="41">
        <v>0.22534496753246752</v>
      </c>
      <c r="FC209" s="41">
        <v>0.23349762771200885</v>
      </c>
      <c r="FD209" s="41">
        <v>0.20919699234699568</v>
      </c>
      <c r="FE209" s="41">
        <v>0.21101174762407604</v>
      </c>
      <c r="FF209" s="41">
        <v>0.18407281722749042</v>
      </c>
      <c r="FG209" s="41">
        <v>0.16052106872258406</v>
      </c>
      <c r="FH209" s="41">
        <v>0.14372923169872118</v>
      </c>
      <c r="FI209" s="41">
        <v>0.1692018414056928</v>
      </c>
      <c r="FJ209" s="41">
        <v>0.1732988335454792</v>
      </c>
      <c r="FK209" s="41">
        <v>0.14698050643086816</v>
      </c>
      <c r="FL209" s="41">
        <v>0.12512955371645137</v>
      </c>
      <c r="FM209" s="41">
        <v>0.15543229896071351</v>
      </c>
      <c r="FN209" s="41">
        <v>0.15140702840985593</v>
      </c>
      <c r="FO209" s="41">
        <v>0.20908160692835853</v>
      </c>
      <c r="FP209" s="41">
        <v>0.31736517599313196</v>
      </c>
      <c r="FQ209" s="41">
        <v>0.31736517599313196</v>
      </c>
      <c r="FR209" s="41">
        <v>0.18585929780829172</v>
      </c>
      <c r="FS209" s="13"/>
      <c r="FT209" s="26"/>
      <c r="FU209" s="112">
        <v>5.9657528866546225E-2</v>
      </c>
      <c r="FV209" s="41">
        <v>0.20137715736542089</v>
      </c>
      <c r="FW209" s="41">
        <v>0.20525335192657196</v>
      </c>
      <c r="FX209" s="41">
        <v>0.14333590479683331</v>
      </c>
      <c r="FY209" s="41">
        <v>0.10067982344883568</v>
      </c>
      <c r="FZ209" s="41">
        <v>9.7996150239376148E-2</v>
      </c>
      <c r="GA209" s="41">
        <v>8.3792041514100732E-2</v>
      </c>
      <c r="GB209" s="41">
        <v>7.6916112091991493E-2</v>
      </c>
      <c r="GC209" s="41">
        <v>8.2281470032629228E-2</v>
      </c>
      <c r="GD209" s="41">
        <v>8.7468486749062282E-2</v>
      </c>
      <c r="GE209" s="41">
        <v>7.7113734546395654E-2</v>
      </c>
      <c r="GF209" s="41">
        <v>7.6832162476480434E-2</v>
      </c>
      <c r="GG209" s="41">
        <v>5.3751958475933725E-2</v>
      </c>
      <c r="GH209" s="41">
        <v>6.2282986111111112E-2</v>
      </c>
      <c r="GI209" s="41">
        <v>5.5913978494623658E-2</v>
      </c>
      <c r="GJ209" s="41">
        <v>3.1170170956966003E-2</v>
      </c>
      <c r="GK209" s="41">
        <v>4.7099941095621441E-2</v>
      </c>
      <c r="GL209" s="41">
        <v>5.237508030156468E-2</v>
      </c>
      <c r="GM209" s="41"/>
      <c r="GN209" s="41"/>
      <c r="GO209" s="41"/>
      <c r="GP209" s="14">
        <v>3146.3828400000002</v>
      </c>
      <c r="GQ209" s="14">
        <v>3795.6873300000002</v>
      </c>
      <c r="GR209" s="14">
        <v>4794.2028600000003</v>
      </c>
      <c r="GS209" s="14">
        <v>5507.7698999999993</v>
      </c>
      <c r="GT209" s="14">
        <v>5617.2202500000003</v>
      </c>
      <c r="GU209" s="14">
        <v>5287.0700400000005</v>
      </c>
      <c r="GV209" s="14">
        <v>7450.3833300000006</v>
      </c>
      <c r="GW209" s="14">
        <v>6516.7080299999998</v>
      </c>
      <c r="GX209" s="14">
        <v>6501.2272500000017</v>
      </c>
      <c r="GY209" s="14">
        <v>5888.5514999999996</v>
      </c>
      <c r="GZ209" s="14">
        <v>6805.7768400000004</v>
      </c>
      <c r="HA209" s="14">
        <v>8025.1723200000006</v>
      </c>
      <c r="HB209" s="14">
        <v>6255.4409399999986</v>
      </c>
      <c r="HC209" s="14">
        <v>4636.063830000001</v>
      </c>
      <c r="HD209" s="14">
        <v>4828.0162799999998</v>
      </c>
      <c r="HE209" s="14">
        <v>5438.6901600000001</v>
      </c>
      <c r="HF209" s="14">
        <v>9022.14012</v>
      </c>
      <c r="HG209" s="14">
        <v>14755.424460000002</v>
      </c>
      <c r="HH209" s="14">
        <v>13499.18187</v>
      </c>
      <c r="HI209" s="13">
        <v>127771.11014999999</v>
      </c>
      <c r="HJ209" s="114">
        <f t="shared" si="496"/>
        <v>0.57721204182718766</v>
      </c>
      <c r="HK209" s="114">
        <f t="shared" si="497"/>
        <v>0.57095176444043327</v>
      </c>
      <c r="HL209" s="114">
        <f t="shared" si="498"/>
        <v>0.50237900660169765</v>
      </c>
      <c r="HM209" s="114">
        <f t="shared" si="499"/>
        <v>0.49597207564160284</v>
      </c>
      <c r="HN209" s="114">
        <f t="shared" si="500"/>
        <v>0.55407577924639972</v>
      </c>
      <c r="HO209" s="114">
        <f t="shared" si="501"/>
        <v>0.56389398890784992</v>
      </c>
      <c r="HP209" s="114">
        <f t="shared" si="502"/>
        <v>0.58256183673469397</v>
      </c>
      <c r="HQ209" s="114">
        <f t="shared" si="503"/>
        <v>0.56139800396278428</v>
      </c>
      <c r="HR209" s="114">
        <f t="shared" si="504"/>
        <v>0.53835932842000678</v>
      </c>
      <c r="HS209" s="114">
        <f t="shared" si="505"/>
        <v>0.51568013836588134</v>
      </c>
      <c r="HT209" s="114">
        <f t="shared" si="506"/>
        <v>0.52159540465971799</v>
      </c>
      <c r="HU209" s="114">
        <f t="shared" si="507"/>
        <v>0.48315305960264904</v>
      </c>
      <c r="HV209" s="114">
        <f t="shared" si="508"/>
        <v>0.53456169372756779</v>
      </c>
      <c r="HW209" s="114">
        <f t="shared" si="509"/>
        <v>0.57327362804501059</v>
      </c>
      <c r="HX209" s="114">
        <f t="shared" si="510"/>
        <v>0.57237893064611733</v>
      </c>
      <c r="HY209" s="114">
        <f t="shared" si="511"/>
        <v>0.60456760337927973</v>
      </c>
      <c r="HZ209" s="114">
        <f t="shared" si="512"/>
        <v>0.63991347755159944</v>
      </c>
      <c r="IA209" s="114">
        <f t="shared" si="513"/>
        <v>0.72572420125909909</v>
      </c>
      <c r="IB209" s="114">
        <f t="shared" si="514"/>
        <v>0.67243745305105851</v>
      </c>
      <c r="IC209" s="41">
        <f t="shared" si="515"/>
        <v>0.57674839936444022</v>
      </c>
      <c r="ID209" s="41"/>
      <c r="IE209" s="26">
        <f t="shared" si="516"/>
        <v>1.1866296418710505E-3</v>
      </c>
      <c r="IF209" s="26">
        <f t="shared" si="517"/>
        <v>1.1231568560144232E-2</v>
      </c>
    </row>
    <row r="210" spans="2:240" ht="12" customHeight="1" outlineLevel="2" x14ac:dyDescent="0.25">
      <c r="B210" s="63">
        <f>B51</f>
        <v>0</v>
      </c>
      <c r="C210" s="63"/>
      <c r="D210" s="37"/>
      <c r="E210" s="88" t="s">
        <v>213</v>
      </c>
      <c r="F210" s="33" t="s">
        <v>205</v>
      </c>
      <c r="G210" s="70">
        <v>73779</v>
      </c>
      <c r="H210" s="12">
        <v>72064</v>
      </c>
      <c r="I210" s="12">
        <v>58027</v>
      </c>
      <c r="J210" s="12">
        <v>47044</v>
      </c>
      <c r="K210" s="12">
        <v>43300</v>
      </c>
      <c r="L210" s="12">
        <v>41916</v>
      </c>
      <c r="M210" s="12">
        <v>40403</v>
      </c>
      <c r="N210" s="12">
        <v>40125</v>
      </c>
      <c r="O210" s="12">
        <v>39882</v>
      </c>
      <c r="P210" s="12">
        <v>39954</v>
      </c>
      <c r="Q210" s="12">
        <v>39564</v>
      </c>
      <c r="R210" s="12">
        <v>39551</v>
      </c>
      <c r="S210" s="12">
        <v>39828</v>
      </c>
      <c r="T210" s="12">
        <v>39430</v>
      </c>
      <c r="U210" s="12">
        <v>37989</v>
      </c>
      <c r="V210" s="97">
        <v>36841</v>
      </c>
      <c r="W210" s="97">
        <v>36747</v>
      </c>
      <c r="X210" s="97">
        <v>36650</v>
      </c>
      <c r="Y210" s="97">
        <v>36167</v>
      </c>
      <c r="Z210" s="97">
        <v>36233</v>
      </c>
      <c r="AA210" s="125"/>
      <c r="AB210" s="12">
        <v>-1715</v>
      </c>
      <c r="AC210" s="12">
        <v>-14037</v>
      </c>
      <c r="AD210" s="12">
        <v>-10983</v>
      </c>
      <c r="AE210" s="12">
        <v>-3744</v>
      </c>
      <c r="AF210" s="12">
        <v>-1384</v>
      </c>
      <c r="AG210" s="12">
        <v>-1513</v>
      </c>
      <c r="AH210" s="12">
        <v>-278</v>
      </c>
      <c r="AI210" s="12">
        <v>-243</v>
      </c>
      <c r="AJ210" s="12">
        <v>72</v>
      </c>
      <c r="AK210" s="12">
        <v>-390</v>
      </c>
      <c r="AL210" s="12">
        <v>-13</v>
      </c>
      <c r="AM210" s="12">
        <v>277</v>
      </c>
      <c r="AN210" s="12">
        <v>-398</v>
      </c>
      <c r="AO210" s="12">
        <v>-1441</v>
      </c>
      <c r="AP210" s="12">
        <v>-1148</v>
      </c>
      <c r="AQ210" s="12">
        <v>-94</v>
      </c>
      <c r="AR210" s="12">
        <v>-97</v>
      </c>
      <c r="AS210" s="12">
        <v>-483</v>
      </c>
      <c r="AT210" s="12">
        <v>66</v>
      </c>
      <c r="AU210" s="63">
        <v>-37612</v>
      </c>
      <c r="AV210" s="63"/>
      <c r="AW210" s="12">
        <v>4402</v>
      </c>
      <c r="AX210" s="12">
        <v>17282</v>
      </c>
      <c r="AY210" s="12">
        <v>14401</v>
      </c>
      <c r="AZ210" s="12">
        <v>7805</v>
      </c>
      <c r="BA210" s="12">
        <v>5186</v>
      </c>
      <c r="BB210" s="12">
        <v>4467</v>
      </c>
      <c r="BC210" s="12">
        <v>3602</v>
      </c>
      <c r="BD210" s="12">
        <v>3204</v>
      </c>
      <c r="BE210" s="12">
        <v>3039</v>
      </c>
      <c r="BF210" s="12">
        <v>3182</v>
      </c>
      <c r="BG210" s="12">
        <v>2763</v>
      </c>
      <c r="BH210" s="12">
        <v>2760</v>
      </c>
      <c r="BI210" s="12">
        <v>2359</v>
      </c>
      <c r="BJ210" s="12">
        <v>2517</v>
      </c>
      <c r="BK210" s="12">
        <v>1857</v>
      </c>
      <c r="BL210" s="12">
        <v>691</v>
      </c>
      <c r="BM210" s="12">
        <v>843</v>
      </c>
      <c r="BN210" s="12">
        <v>989</v>
      </c>
      <c r="BO210" s="12">
        <v>1061</v>
      </c>
      <c r="BP210" s="63">
        <v>82410</v>
      </c>
      <c r="BQ210" s="63"/>
      <c r="BR210" s="12">
        <v>2687</v>
      </c>
      <c r="BS210" s="12">
        <v>3245</v>
      </c>
      <c r="BT210" s="12">
        <v>3418</v>
      </c>
      <c r="BU210" s="12">
        <v>4061</v>
      </c>
      <c r="BV210" s="12">
        <v>3802</v>
      </c>
      <c r="BW210" s="12">
        <v>2954</v>
      </c>
      <c r="BX210" s="12">
        <v>3324</v>
      </c>
      <c r="BY210" s="12">
        <v>2961</v>
      </c>
      <c r="BZ210" s="12">
        <v>3111</v>
      </c>
      <c r="CA210" s="12">
        <v>2792</v>
      </c>
      <c r="CB210" s="12">
        <v>2750</v>
      </c>
      <c r="CC210" s="12">
        <v>3037</v>
      </c>
      <c r="CD210" s="12">
        <v>1961</v>
      </c>
      <c r="CE210" s="12">
        <v>1076</v>
      </c>
      <c r="CF210" s="12">
        <v>709</v>
      </c>
      <c r="CG210" s="12">
        <v>597</v>
      </c>
      <c r="CH210" s="12">
        <v>746</v>
      </c>
      <c r="CI210" s="12">
        <v>506</v>
      </c>
      <c r="CJ210" s="12">
        <v>1127</v>
      </c>
      <c r="CK210" s="63">
        <v>44864</v>
      </c>
      <c r="CL210" s="63"/>
      <c r="CM210" s="12"/>
      <c r="CN210" s="12">
        <v>558</v>
      </c>
      <c r="CO210" s="12">
        <v>173</v>
      </c>
      <c r="CP210" s="12">
        <v>643</v>
      </c>
      <c r="CQ210" s="12">
        <v>-259</v>
      </c>
      <c r="CR210" s="12">
        <v>-848</v>
      </c>
      <c r="CS210" s="12">
        <v>370</v>
      </c>
      <c r="CT210" s="12">
        <v>-363</v>
      </c>
      <c r="CU210" s="12">
        <v>150</v>
      </c>
      <c r="CV210" s="12">
        <v>-319</v>
      </c>
      <c r="CW210" s="12">
        <v>-42</v>
      </c>
      <c r="CX210" s="12">
        <v>287</v>
      </c>
      <c r="CY210" s="12">
        <v>-1076</v>
      </c>
      <c r="CZ210" s="12">
        <v>-885</v>
      </c>
      <c r="DA210" s="12">
        <v>-367</v>
      </c>
      <c r="DB210" s="12">
        <v>-112</v>
      </c>
      <c r="DC210" s="12">
        <v>149</v>
      </c>
      <c r="DD210" s="12">
        <v>149</v>
      </c>
      <c r="DE210" s="12">
        <v>-240</v>
      </c>
      <c r="DF210" s="63"/>
      <c r="DG210" s="63"/>
      <c r="DH210" s="63"/>
      <c r="DI210" s="74"/>
      <c r="DJ210" s="74">
        <v>0.39623440410997574</v>
      </c>
      <c r="DK210" s="74">
        <v>0.73464882943143817</v>
      </c>
      <c r="DL210" s="74">
        <v>-1.1199521387974873</v>
      </c>
      <c r="DM210" s="74">
        <v>-0.13555337904015671</v>
      </c>
      <c r="DN210" s="74">
        <v>-0.14307328605200945</v>
      </c>
      <c r="DO210" s="74">
        <v>-9.3884029583600689E-3</v>
      </c>
      <c r="DP210" s="74">
        <v>-7.668518050997223E-3</v>
      </c>
      <c r="DQ210" s="74">
        <v>1.8327605956471936E-3</v>
      </c>
      <c r="DR210" s="74">
        <v>-9.3276888856999359E-3</v>
      </c>
      <c r="DS210" s="74">
        <v>-2.9274663904339408E-4</v>
      </c>
      <c r="DT210" s="74">
        <v>4.4967532467532463E-3</v>
      </c>
      <c r="DU210" s="74">
        <v>-7.9871563315271933E-3</v>
      </c>
      <c r="DV210" s="74">
        <v>-5.5348569233723832E-2</v>
      </c>
      <c r="DW210" s="74">
        <v>-5.8971592952175474E-2</v>
      </c>
      <c r="DX210" s="74">
        <v>-2.3101499139837798E-3</v>
      </c>
      <c r="DY210" s="74">
        <v>0</v>
      </c>
      <c r="DZ210" s="74">
        <v>-0.32171581769436997</v>
      </c>
      <c r="EA210" s="74">
        <v>-0.32171581769436997</v>
      </c>
      <c r="EB210" s="22">
        <v>-0.10193060395369193</v>
      </c>
      <c r="EC210" s="63"/>
      <c r="ED210" s="74">
        <v>0.18251171275757702</v>
      </c>
      <c r="EE210" s="74">
        <v>0.27929150909854877</v>
      </c>
      <c r="EF210" s="74">
        <v>0.22901989472177606</v>
      </c>
      <c r="EG210" s="74">
        <v>0.16852355659195922</v>
      </c>
      <c r="EH210" s="74">
        <v>0.1541937977581542</v>
      </c>
      <c r="EI210" s="74">
        <v>0.12888427248333767</v>
      </c>
      <c r="EJ210" s="74">
        <v>0.11466955303705591</v>
      </c>
      <c r="EK210" s="74">
        <v>0.1007864108210129</v>
      </c>
      <c r="EL210" s="74">
        <v>8.4545833912922516E-2</v>
      </c>
      <c r="EM210" s="74">
        <v>8.454446422403486E-2</v>
      </c>
      <c r="EN210" s="74">
        <v>8.4474746239452128E-2</v>
      </c>
      <c r="EO210" s="74">
        <v>8.0593353968346673E-2</v>
      </c>
      <c r="EP210" s="74">
        <v>7.9198281071644394E-2</v>
      </c>
      <c r="EQ210" s="74">
        <v>6.5190365190365196E-2</v>
      </c>
      <c r="ER210" s="74">
        <v>5.3360535616792618E-2</v>
      </c>
      <c r="ES210" s="74">
        <v>3.6900566057887427E-2</v>
      </c>
      <c r="ET210" s="74">
        <v>3.1140334675482988E-2</v>
      </c>
      <c r="EU210" s="74">
        <v>3.0967216707893666E-2</v>
      </c>
      <c r="EV210" s="74">
        <v>3.0967216707893666E-2</v>
      </c>
      <c r="EW210" s="22">
        <v>0.12550894619017422</v>
      </c>
      <c r="EX210" s="63"/>
      <c r="EY210" s="75">
        <v>9.2687133494308377E-2</v>
      </c>
      <c r="EZ210" s="74">
        <v>0.12406331243309375</v>
      </c>
      <c r="FA210" s="74">
        <v>7.1865604171485034E-2</v>
      </c>
      <c r="FB210" s="74">
        <v>8.2406655844155838E-2</v>
      </c>
      <c r="FC210" s="74">
        <v>8.7567368372564375E-2</v>
      </c>
      <c r="FD210" s="74">
        <v>6.5909547290211742E-2</v>
      </c>
      <c r="FE210" s="74">
        <v>5.4844244984160503E-2</v>
      </c>
      <c r="FF210" s="74">
        <v>4.6953791506771113E-2</v>
      </c>
      <c r="FG210" s="74">
        <v>4.1353183570384158E-2</v>
      </c>
      <c r="FH210" s="74">
        <v>3.5142483133621991E-2</v>
      </c>
      <c r="FI210" s="74">
        <v>3.5661025740776765E-2</v>
      </c>
      <c r="FJ210" s="74">
        <v>3.1686246687394365E-2</v>
      </c>
      <c r="FK210" s="74">
        <v>2.4630727491961414E-2</v>
      </c>
      <c r="FL210" s="74">
        <v>1.6644752107664938E-2</v>
      </c>
      <c r="FM210" s="74">
        <v>1.3064789562910002E-2</v>
      </c>
      <c r="FN210" s="74">
        <v>1.004779857277501E-2</v>
      </c>
      <c r="FO210" s="74">
        <v>1.1062832737680365E-2</v>
      </c>
      <c r="FP210" s="74">
        <v>7.8982283618200273E-3</v>
      </c>
      <c r="FQ210" s="74">
        <v>7.8982283618200273E-3</v>
      </c>
      <c r="FR210" s="22">
        <v>4.0349684348617874E-2</v>
      </c>
      <c r="FS210" s="63"/>
      <c r="FT210" s="67"/>
      <c r="FU210" s="75">
        <v>5.9664674229794386E-2</v>
      </c>
      <c r="FV210" s="74">
        <v>0.23981460923623446</v>
      </c>
      <c r="FW210" s="74">
        <v>0.2481775725093491</v>
      </c>
      <c r="FX210" s="74">
        <v>0.16590851118102201</v>
      </c>
      <c r="FY210" s="74">
        <v>0.11976905311778291</v>
      </c>
      <c r="FZ210" s="74">
        <v>0.10657028342399084</v>
      </c>
      <c r="GA210" s="74">
        <v>8.9151795658738209E-2</v>
      </c>
      <c r="GB210" s="74">
        <v>7.9850467289719632E-2</v>
      </c>
      <c r="GC210" s="74">
        <v>7.6199789378667074E-2</v>
      </c>
      <c r="GD210" s="74">
        <v>7.9641587825999893E-2</v>
      </c>
      <c r="GE210" s="74">
        <v>6.9836214740673336E-2</v>
      </c>
      <c r="GF210" s="74">
        <v>6.9783317741650017E-2</v>
      </c>
      <c r="GG210" s="74">
        <v>5.9229687656924775E-2</v>
      </c>
      <c r="GH210" s="74">
        <v>6.3834643672330715E-2</v>
      </c>
      <c r="GI210" s="74">
        <v>4.8882571270630969E-2</v>
      </c>
      <c r="GJ210" s="74">
        <v>1.8756276974023506E-2</v>
      </c>
      <c r="GK210" s="74">
        <v>2.2940648216180914E-2</v>
      </c>
      <c r="GL210" s="74">
        <v>2.6984993178717599E-2</v>
      </c>
      <c r="GM210" s="74"/>
      <c r="GN210" s="22"/>
      <c r="GO210" s="22"/>
      <c r="GP210" s="12">
        <v>2304.96234</v>
      </c>
      <c r="GQ210" s="12">
        <v>2783.6259</v>
      </c>
      <c r="GR210" s="12">
        <v>2932.0287600000001</v>
      </c>
      <c r="GS210" s="12">
        <v>3483.6070199999999</v>
      </c>
      <c r="GT210" s="12">
        <v>3261.4316400000002</v>
      </c>
      <c r="GU210" s="12">
        <v>2534.0002800000002</v>
      </c>
      <c r="GV210" s="12">
        <v>2851.3936800000001</v>
      </c>
      <c r="GW210" s="12">
        <v>2540.0050200000001</v>
      </c>
      <c r="GX210" s="12">
        <v>2668.6780200000003</v>
      </c>
      <c r="GY210" s="12">
        <v>2395.0334400000002</v>
      </c>
      <c r="GZ210" s="12">
        <v>2359.0050000000001</v>
      </c>
      <c r="HA210" s="12">
        <v>2605.1993400000001</v>
      </c>
      <c r="HB210" s="12">
        <v>1682.1850200000001</v>
      </c>
      <c r="HC210" s="12">
        <v>923.01432</v>
      </c>
      <c r="HD210" s="12">
        <v>608.19438000000002</v>
      </c>
      <c r="HE210" s="12">
        <v>512.11854000000005</v>
      </c>
      <c r="HF210" s="12">
        <v>639.93371999999999</v>
      </c>
      <c r="HG210" s="12">
        <v>434.05691999999999</v>
      </c>
      <c r="HH210" s="12">
        <v>966.76314000000002</v>
      </c>
      <c r="HI210" s="19">
        <v>38485.23648</v>
      </c>
      <c r="HJ210" s="121">
        <f t="shared" si="496"/>
        <v>0.85782000000000003</v>
      </c>
      <c r="HK210" s="121">
        <f t="shared" si="497"/>
        <v>0.85782000000000003</v>
      </c>
      <c r="HL210" s="121">
        <f t="shared" si="498"/>
        <v>0.85782000000000003</v>
      </c>
      <c r="HM210" s="121">
        <f t="shared" si="499"/>
        <v>0.85782000000000003</v>
      </c>
      <c r="HN210" s="121">
        <f t="shared" si="500"/>
        <v>0.85782000000000003</v>
      </c>
      <c r="HO210" s="121">
        <f t="shared" si="501"/>
        <v>0.85782000000000003</v>
      </c>
      <c r="HP210" s="121">
        <f t="shared" si="502"/>
        <v>0.85782000000000003</v>
      </c>
      <c r="HQ210" s="121">
        <f t="shared" si="503"/>
        <v>0.85782000000000003</v>
      </c>
      <c r="HR210" s="121">
        <f t="shared" si="504"/>
        <v>0.85782000000000014</v>
      </c>
      <c r="HS210" s="121">
        <f t="shared" si="505"/>
        <v>0.85782000000000003</v>
      </c>
      <c r="HT210" s="121">
        <f t="shared" si="506"/>
        <v>0.85782000000000003</v>
      </c>
      <c r="HU210" s="121">
        <f t="shared" si="507"/>
        <v>0.85782000000000003</v>
      </c>
      <c r="HV210" s="121">
        <f t="shared" si="508"/>
        <v>0.85782000000000003</v>
      </c>
      <c r="HW210" s="121">
        <f t="shared" si="509"/>
        <v>0.85782000000000003</v>
      </c>
      <c r="HX210" s="121">
        <f t="shared" si="510"/>
        <v>0.85782000000000003</v>
      </c>
      <c r="HY210" s="121">
        <f t="shared" si="511"/>
        <v>0.85782000000000014</v>
      </c>
      <c r="HZ210" s="121">
        <f t="shared" si="512"/>
        <v>0.85782000000000003</v>
      </c>
      <c r="IA210" s="121">
        <f t="shared" si="513"/>
        <v>0.85782000000000003</v>
      </c>
      <c r="IB210" s="121">
        <f t="shared" si="514"/>
        <v>0.85782000000000003</v>
      </c>
      <c r="IC210" s="74">
        <f t="shared" si="515"/>
        <v>0.85782000000000003</v>
      </c>
      <c r="ID210" s="74"/>
      <c r="IE210" s="67">
        <f t="shared" si="516"/>
        <v>8.4982172226436719E-5</v>
      </c>
      <c r="IF210" s="67">
        <f t="shared" si="517"/>
        <v>3.3829992677611863E-3</v>
      </c>
    </row>
    <row r="211" spans="2:240" ht="12" customHeight="1" outlineLevel="2" x14ac:dyDescent="0.25">
      <c r="B211" s="63">
        <f>SUM(B3:B50)</f>
        <v>0</v>
      </c>
      <c r="C211" s="63"/>
      <c r="D211" s="37"/>
      <c r="E211" s="88" t="s">
        <v>185</v>
      </c>
      <c r="F211" s="34" t="s">
        <v>206</v>
      </c>
      <c r="G211" s="70">
        <v>28069</v>
      </c>
      <c r="H211" s="12">
        <v>29159</v>
      </c>
      <c r="I211" s="12">
        <v>29460</v>
      </c>
      <c r="J211" s="12">
        <v>32029</v>
      </c>
      <c r="K211" s="12">
        <v>35544</v>
      </c>
      <c r="L211" s="12">
        <v>39128</v>
      </c>
      <c r="M211" s="12">
        <v>42075</v>
      </c>
      <c r="N211" s="12">
        <v>48231</v>
      </c>
      <c r="O211" s="12">
        <v>53286</v>
      </c>
      <c r="P211" s="12">
        <v>57624</v>
      </c>
      <c r="Q211" s="12">
        <v>60898</v>
      </c>
      <c r="R211" s="12">
        <v>66212</v>
      </c>
      <c r="S211" s="12">
        <v>74419</v>
      </c>
      <c r="T211" s="12">
        <v>80378</v>
      </c>
      <c r="U211" s="12">
        <v>82446</v>
      </c>
      <c r="V211" s="97">
        <v>85295</v>
      </c>
      <c r="W211" s="97">
        <v>90578</v>
      </c>
      <c r="X211" s="97">
        <v>98777</v>
      </c>
      <c r="Y211" s="97">
        <v>112499</v>
      </c>
      <c r="Z211" s="97">
        <v>124868</v>
      </c>
      <c r="AA211" s="125"/>
      <c r="AB211" s="12">
        <v>1090</v>
      </c>
      <c r="AC211" s="12">
        <v>301</v>
      </c>
      <c r="AD211" s="12">
        <v>2569</v>
      </c>
      <c r="AE211" s="12">
        <v>3515</v>
      </c>
      <c r="AF211" s="12">
        <v>3584</v>
      </c>
      <c r="AG211" s="12">
        <v>2947</v>
      </c>
      <c r="AH211" s="12">
        <v>6156</v>
      </c>
      <c r="AI211" s="12">
        <v>5055</v>
      </c>
      <c r="AJ211" s="12">
        <v>4338</v>
      </c>
      <c r="AK211" s="12">
        <v>3274</v>
      </c>
      <c r="AL211" s="12">
        <v>5314</v>
      </c>
      <c r="AM211" s="12">
        <v>8207</v>
      </c>
      <c r="AN211" s="12">
        <v>5959</v>
      </c>
      <c r="AO211" s="12">
        <v>2068</v>
      </c>
      <c r="AP211" s="12">
        <v>2849</v>
      </c>
      <c r="AQ211" s="12">
        <v>5283</v>
      </c>
      <c r="AR211" s="12">
        <v>8199</v>
      </c>
      <c r="AS211" s="12">
        <v>13722</v>
      </c>
      <c r="AT211" s="12">
        <v>12369</v>
      </c>
      <c r="AU211" s="63">
        <v>84430</v>
      </c>
      <c r="AV211" s="63"/>
      <c r="AW211" s="12">
        <v>1674</v>
      </c>
      <c r="AX211" s="12">
        <v>3102</v>
      </c>
      <c r="AY211" s="12">
        <v>3556</v>
      </c>
      <c r="AZ211" s="12">
        <v>3529</v>
      </c>
      <c r="BA211" s="12">
        <v>2752</v>
      </c>
      <c r="BB211" s="12">
        <v>3475</v>
      </c>
      <c r="BC211" s="12">
        <v>3309</v>
      </c>
      <c r="BD211" s="12">
        <v>3592</v>
      </c>
      <c r="BE211" s="12">
        <v>4627</v>
      </c>
      <c r="BF211" s="12">
        <v>5353</v>
      </c>
      <c r="BG211" s="12">
        <v>4984</v>
      </c>
      <c r="BH211" s="12">
        <v>5366</v>
      </c>
      <c r="BI211" s="12">
        <v>3782</v>
      </c>
      <c r="BJ211" s="12">
        <v>4943</v>
      </c>
      <c r="BK211" s="12">
        <v>4877</v>
      </c>
      <c r="BL211" s="12">
        <v>3116</v>
      </c>
      <c r="BM211" s="12">
        <v>5154</v>
      </c>
      <c r="BN211" s="12">
        <v>6104</v>
      </c>
      <c r="BO211" s="12">
        <v>6579</v>
      </c>
      <c r="BP211" s="63">
        <v>79874</v>
      </c>
      <c r="BQ211" s="63"/>
      <c r="BR211" s="12">
        <v>2764</v>
      </c>
      <c r="BS211" s="12">
        <v>3403</v>
      </c>
      <c r="BT211" s="12">
        <v>6125</v>
      </c>
      <c r="BU211" s="12">
        <v>7044</v>
      </c>
      <c r="BV211" s="12">
        <v>6336</v>
      </c>
      <c r="BW211" s="12">
        <v>6422</v>
      </c>
      <c r="BX211" s="12">
        <v>9465</v>
      </c>
      <c r="BY211" s="12">
        <v>8647</v>
      </c>
      <c r="BZ211" s="12">
        <v>8965</v>
      </c>
      <c r="CA211" s="12">
        <v>8627</v>
      </c>
      <c r="CB211" s="12">
        <v>10298</v>
      </c>
      <c r="CC211" s="12">
        <v>13573</v>
      </c>
      <c r="CD211" s="12">
        <v>9741</v>
      </c>
      <c r="CE211" s="12">
        <v>7011</v>
      </c>
      <c r="CF211" s="12">
        <v>7726</v>
      </c>
      <c r="CG211" s="12">
        <v>8399</v>
      </c>
      <c r="CH211" s="12">
        <v>13353</v>
      </c>
      <c r="CI211" s="12">
        <v>19826</v>
      </c>
      <c r="CJ211" s="12">
        <v>18948</v>
      </c>
      <c r="CK211" s="63">
        <v>176673</v>
      </c>
      <c r="CL211" s="63"/>
      <c r="CM211" s="12"/>
      <c r="CN211" s="12">
        <v>602</v>
      </c>
      <c r="CO211" s="12">
        <v>2648</v>
      </c>
      <c r="CP211" s="12">
        <v>912</v>
      </c>
      <c r="CQ211" s="12">
        <v>-756</v>
      </c>
      <c r="CR211" s="12">
        <v>96</v>
      </c>
      <c r="CS211" s="12">
        <v>3043</v>
      </c>
      <c r="CT211" s="12">
        <v>-819</v>
      </c>
      <c r="CU211" s="12">
        <v>318</v>
      </c>
      <c r="CV211" s="12">
        <v>-338</v>
      </c>
      <c r="CW211" s="12">
        <v>1671</v>
      </c>
      <c r="CX211" s="12">
        <v>3275</v>
      </c>
      <c r="CY211" s="12">
        <v>-3832</v>
      </c>
      <c r="CZ211" s="12">
        <v>-2730</v>
      </c>
      <c r="DA211" s="12">
        <v>715</v>
      </c>
      <c r="DB211" s="12">
        <v>673</v>
      </c>
      <c r="DC211" s="12">
        <v>4954</v>
      </c>
      <c r="DD211" s="12">
        <v>4954</v>
      </c>
      <c r="DE211" s="12">
        <v>6473</v>
      </c>
      <c r="DF211" s="63"/>
      <c r="DG211" s="63"/>
      <c r="DH211" s="63"/>
      <c r="DI211" s="74"/>
      <c r="DJ211" s="74">
        <v>-8.4965844295150448E-3</v>
      </c>
      <c r="DK211" s="74">
        <v>-0.17183946488294313</v>
      </c>
      <c r="DL211" s="74">
        <v>1.0514507927011667</v>
      </c>
      <c r="DM211" s="74">
        <v>0.35102840352595494</v>
      </c>
      <c r="DN211" s="74">
        <v>0.27867612293144206</v>
      </c>
      <c r="DO211" s="74">
        <v>0.20789571443044813</v>
      </c>
      <c r="DP211" s="74">
        <v>0.15952411007321385</v>
      </c>
      <c r="DQ211" s="74">
        <v>0.11042382588774341</v>
      </c>
      <c r="DR211" s="74">
        <v>7.8304752337901504E-2</v>
      </c>
      <c r="DS211" s="74">
        <v>0.11966581845204585</v>
      </c>
      <c r="DT211" s="74">
        <v>0.13323051948051948</v>
      </c>
      <c r="DU211" s="74">
        <v>0.11958659442103151</v>
      </c>
      <c r="DV211" s="74">
        <v>7.9431534472825041E-2</v>
      </c>
      <c r="DW211" s="74">
        <v>0.14635023372887451</v>
      </c>
      <c r="DX211" s="74">
        <v>0.12983534037847136</v>
      </c>
      <c r="DY211" s="74">
        <v>0</v>
      </c>
      <c r="DZ211" s="74">
        <v>0.48475997903092938</v>
      </c>
      <c r="EA211" s="74">
        <v>0.48475997903092938</v>
      </c>
      <c r="EB211" s="22">
        <v>0.1720560629331748</v>
      </c>
      <c r="EC211" s="63"/>
      <c r="ED211" s="74">
        <v>6.9405862597951826E-2</v>
      </c>
      <c r="EE211" s="74">
        <v>5.0130902744109376E-2</v>
      </c>
      <c r="EF211" s="74">
        <v>5.6551263497717913E-2</v>
      </c>
      <c r="EG211" s="74">
        <v>7.619726216694736E-2</v>
      </c>
      <c r="EH211" s="74">
        <v>8.182439865608182E-2</v>
      </c>
      <c r="EI211" s="74">
        <v>0.10026255806572608</v>
      </c>
      <c r="EJ211" s="74">
        <v>0.1053419075512543</v>
      </c>
      <c r="EK211" s="74">
        <v>0.11299150676313306</v>
      </c>
      <c r="EL211" s="74">
        <v>0.12872444011684517</v>
      </c>
      <c r="EM211" s="74">
        <v>0.14222706379360736</v>
      </c>
      <c r="EN211" s="74">
        <v>0.15237862296685825</v>
      </c>
      <c r="EO211" s="74">
        <v>0.15668983238918413</v>
      </c>
      <c r="EP211" s="74">
        <v>0.1269724031424159</v>
      </c>
      <c r="EQ211" s="74">
        <v>0.12807562807562808</v>
      </c>
      <c r="ER211" s="74">
        <v>0.14013965115944943</v>
      </c>
      <c r="ES211" s="74">
        <v>0.16639965822920005</v>
      </c>
      <c r="ET211" s="74">
        <v>0.19038823833622695</v>
      </c>
      <c r="EU211" s="74">
        <v>0.19112627986348124</v>
      </c>
      <c r="EV211" s="74">
        <v>0.19112627986348124</v>
      </c>
      <c r="EW211" s="22">
        <v>0.11308286777967548</v>
      </c>
      <c r="EX211" s="63"/>
      <c r="EY211" s="75">
        <v>9.5343221800620909E-2</v>
      </c>
      <c r="EZ211" s="74">
        <v>0.13010399143599938</v>
      </c>
      <c r="FA211" s="74">
        <v>0.12878198524000756</v>
      </c>
      <c r="FB211" s="74">
        <v>0.1429383116883117</v>
      </c>
      <c r="FC211" s="74">
        <v>0.14593025933944448</v>
      </c>
      <c r="FD211" s="74">
        <v>0.14328744505678395</v>
      </c>
      <c r="FE211" s="74">
        <v>0.15616750263991552</v>
      </c>
      <c r="FF211" s="74">
        <v>0.1371190257207193</v>
      </c>
      <c r="FG211" s="74">
        <v>0.11916788515219992</v>
      </c>
      <c r="FH211" s="74">
        <v>0.10858674856509919</v>
      </c>
      <c r="FI211" s="74">
        <v>0.13354081566491605</v>
      </c>
      <c r="FJ211" s="74">
        <v>0.14161258685808484</v>
      </c>
      <c r="FK211" s="74">
        <v>0.12234977893890675</v>
      </c>
      <c r="FL211" s="74">
        <v>0.10848480160878644</v>
      </c>
      <c r="FM211" s="74">
        <v>0.14236750939780349</v>
      </c>
      <c r="FN211" s="74">
        <v>0.14135922983708091</v>
      </c>
      <c r="FO211" s="74">
        <v>0.19801877419067815</v>
      </c>
      <c r="FP211" s="74">
        <v>0.30946694763131194</v>
      </c>
      <c r="FQ211" s="74">
        <v>0.30946694763131194</v>
      </c>
      <c r="FR211" s="22">
        <v>0.14550961345967384</v>
      </c>
      <c r="FS211" s="63"/>
      <c r="FT211" s="67"/>
      <c r="FU211" s="75">
        <v>5.9638747372546222E-2</v>
      </c>
      <c r="FV211" s="74">
        <v>0.10638224904832128</v>
      </c>
      <c r="FW211" s="74">
        <v>0.12070604209097081</v>
      </c>
      <c r="FX211" s="74">
        <v>0.11018139810796465</v>
      </c>
      <c r="FY211" s="74">
        <v>7.7425163178032858E-2</v>
      </c>
      <c r="FZ211" s="74">
        <v>8.881108157840932E-2</v>
      </c>
      <c r="GA211" s="74">
        <v>7.8645276292335115E-2</v>
      </c>
      <c r="GB211" s="74">
        <v>7.4474922767514676E-2</v>
      </c>
      <c r="GC211" s="74">
        <v>8.6833314566677922E-2</v>
      </c>
      <c r="GD211" s="74">
        <v>9.2895321393863667E-2</v>
      </c>
      <c r="GE211" s="74">
        <v>8.1841768202568235E-2</v>
      </c>
      <c r="GF211" s="74">
        <v>8.1042711291004654E-2</v>
      </c>
      <c r="GG211" s="74">
        <v>5.0820355016863973E-2</v>
      </c>
      <c r="GH211" s="74">
        <v>6.1521809450347111E-2</v>
      </c>
      <c r="GI211" s="74">
        <v>5.9153870412148556E-2</v>
      </c>
      <c r="GJ211" s="74">
        <v>3.6532035875490941E-2</v>
      </c>
      <c r="GK211" s="74">
        <v>5.6901234295303492E-2</v>
      </c>
      <c r="GL211" s="74">
        <v>6.1795762171355677E-2</v>
      </c>
      <c r="GM211" s="74"/>
      <c r="GN211" s="22"/>
      <c r="GO211" s="22"/>
      <c r="GP211" s="12">
        <v>841.42050000000006</v>
      </c>
      <c r="GQ211" s="12">
        <v>1012.0614300000001</v>
      </c>
      <c r="GR211" s="12">
        <v>1862.1741000000002</v>
      </c>
      <c r="GS211" s="12">
        <v>2024.1628799999996</v>
      </c>
      <c r="GT211" s="12">
        <v>2355.7886100000005</v>
      </c>
      <c r="GU211" s="12">
        <v>2753.0697600000003</v>
      </c>
      <c r="GV211" s="12">
        <v>4598.9896500000004</v>
      </c>
      <c r="GW211" s="12">
        <v>3976.7030100000002</v>
      </c>
      <c r="GX211" s="12">
        <v>3832.549230000001</v>
      </c>
      <c r="GY211" s="12">
        <v>3493.5180599999994</v>
      </c>
      <c r="GZ211" s="12">
        <v>4446.7718400000003</v>
      </c>
      <c r="HA211" s="12">
        <v>5419.9729800000005</v>
      </c>
      <c r="HB211" s="12">
        <v>4573.2559199999987</v>
      </c>
      <c r="HC211" s="12">
        <v>3713.0495100000012</v>
      </c>
      <c r="HD211" s="12">
        <v>4219.8218999999999</v>
      </c>
      <c r="HE211" s="12">
        <v>4926.5716199999997</v>
      </c>
      <c r="HF211" s="12">
        <v>8382.2064000000009</v>
      </c>
      <c r="HG211" s="12">
        <v>14321.367540000001</v>
      </c>
      <c r="HH211" s="12">
        <v>12532.418730000001</v>
      </c>
      <c r="HI211" s="19">
        <v>89285.873669999986</v>
      </c>
      <c r="HJ211" s="121">
        <f t="shared" si="496"/>
        <v>0.30442130969609266</v>
      </c>
      <c r="HK211" s="121">
        <f t="shared" si="497"/>
        <v>0.2974027123126653</v>
      </c>
      <c r="HL211" s="121">
        <f t="shared" si="498"/>
        <v>0.30402842448979595</v>
      </c>
      <c r="HM211" s="121">
        <f t="shared" si="499"/>
        <v>0.2873598637137989</v>
      </c>
      <c r="HN211" s="121">
        <f t="shared" si="500"/>
        <v>0.37181007102272734</v>
      </c>
      <c r="HO211" s="121">
        <f t="shared" si="501"/>
        <v>0.42869351603861733</v>
      </c>
      <c r="HP211" s="121">
        <f t="shared" si="502"/>
        <v>0.48589431061806659</v>
      </c>
      <c r="HQ211" s="121">
        <f t="shared" si="503"/>
        <v>0.45989395281600559</v>
      </c>
      <c r="HR211" s="121">
        <f t="shared" si="504"/>
        <v>0.4275013084216398</v>
      </c>
      <c r="HS211" s="121">
        <f t="shared" si="505"/>
        <v>0.404951670337313</v>
      </c>
      <c r="HT211" s="121">
        <f t="shared" si="506"/>
        <v>0.43180926781899404</v>
      </c>
      <c r="HU211" s="121">
        <f t="shared" si="507"/>
        <v>0.39932019303028071</v>
      </c>
      <c r="HV211" s="121">
        <f t="shared" si="508"/>
        <v>0.46948526024022164</v>
      </c>
      <c r="HW211" s="121">
        <f t="shared" si="509"/>
        <v>0.52960341035515635</v>
      </c>
      <c r="HX211" s="121">
        <f t="shared" si="510"/>
        <v>0.5461845586331866</v>
      </c>
      <c r="HY211" s="121">
        <f t="shared" si="511"/>
        <v>0.58656645076794856</v>
      </c>
      <c r="HZ211" s="121">
        <f t="shared" si="512"/>
        <v>0.62773956414288934</v>
      </c>
      <c r="IA211" s="121">
        <f t="shared" si="513"/>
        <v>0.72235284676687184</v>
      </c>
      <c r="IB211" s="121">
        <f t="shared" si="514"/>
        <v>0.66141116371120967</v>
      </c>
      <c r="IC211" s="74">
        <f t="shared" si="515"/>
        <v>0.50537362058718638</v>
      </c>
      <c r="ID211" s="74"/>
      <c r="IE211" s="67">
        <f t="shared" si="516"/>
        <v>1.1016474696446136E-3</v>
      </c>
      <c r="IF211" s="67">
        <f t="shared" si="517"/>
        <v>7.8485692923830445E-3</v>
      </c>
    </row>
    <row r="212" spans="2:240" outlineLevel="1" x14ac:dyDescent="0.25">
      <c r="B212" s="13">
        <f>B213+B214</f>
        <v>0</v>
      </c>
      <c r="C212" s="13"/>
      <c r="D212" s="36"/>
      <c r="E212" s="84"/>
      <c r="F212" s="32" t="s">
        <v>226</v>
      </c>
      <c r="G212" s="45">
        <v>169265</v>
      </c>
      <c r="H212" s="14">
        <v>167440</v>
      </c>
      <c r="I212" s="14">
        <v>149860</v>
      </c>
      <c r="J212" s="14">
        <v>136532</v>
      </c>
      <c r="K212" s="14">
        <v>131738</v>
      </c>
      <c r="L212" s="14">
        <v>131939</v>
      </c>
      <c r="M212" s="14">
        <v>131538</v>
      </c>
      <c r="N212" s="14">
        <v>133829</v>
      </c>
      <c r="O212" s="14">
        <v>138697</v>
      </c>
      <c r="P212" s="14">
        <v>142655</v>
      </c>
      <c r="Q212" s="14">
        <v>147123</v>
      </c>
      <c r="R212" s="14">
        <v>156148</v>
      </c>
      <c r="S212" s="14">
        <v>167971</v>
      </c>
      <c r="T212" s="14">
        <v>176317</v>
      </c>
      <c r="U212" s="14">
        <v>173144</v>
      </c>
      <c r="V212" s="101">
        <v>170848</v>
      </c>
      <c r="W212" s="101">
        <v>176346</v>
      </c>
      <c r="X212" s="101">
        <v>182210</v>
      </c>
      <c r="Y212" s="101">
        <v>184997</v>
      </c>
      <c r="Z212" s="101">
        <v>186385</v>
      </c>
      <c r="AA212" s="124"/>
      <c r="AB212" s="14">
        <v>-1825</v>
      </c>
      <c r="AC212" s="14">
        <v>-17580</v>
      </c>
      <c r="AD212" s="14">
        <v>-13328</v>
      </c>
      <c r="AE212" s="14">
        <v>-4794</v>
      </c>
      <c r="AF212" s="14">
        <v>201</v>
      </c>
      <c r="AG212" s="14">
        <v>-401</v>
      </c>
      <c r="AH212" s="14">
        <v>2291</v>
      </c>
      <c r="AI212" s="14">
        <v>4868</v>
      </c>
      <c r="AJ212" s="14">
        <v>3958</v>
      </c>
      <c r="AK212" s="14">
        <v>4468</v>
      </c>
      <c r="AL212" s="14">
        <v>9025</v>
      </c>
      <c r="AM212" s="14">
        <v>11823</v>
      </c>
      <c r="AN212" s="14">
        <v>8346</v>
      </c>
      <c r="AO212" s="14">
        <v>-3173</v>
      </c>
      <c r="AP212" s="14">
        <v>-2296</v>
      </c>
      <c r="AQ212" s="14">
        <v>5498</v>
      </c>
      <c r="AR212" s="14">
        <v>5864</v>
      </c>
      <c r="AS212" s="14">
        <v>2787</v>
      </c>
      <c r="AT212" s="14">
        <v>1388</v>
      </c>
      <c r="AU212" s="13">
        <v>15732</v>
      </c>
      <c r="AV212" s="13"/>
      <c r="AW212" s="14">
        <v>13159</v>
      </c>
      <c r="AX212" s="14">
        <v>29490</v>
      </c>
      <c r="AY212" s="14">
        <v>32238</v>
      </c>
      <c r="AZ212" s="14">
        <v>23593</v>
      </c>
      <c r="BA212" s="14">
        <v>16088</v>
      </c>
      <c r="BB212" s="14">
        <v>15774</v>
      </c>
      <c r="BC212" s="14">
        <v>14267</v>
      </c>
      <c r="BD212" s="14">
        <v>13598</v>
      </c>
      <c r="BE212" s="14">
        <v>15635</v>
      </c>
      <c r="BF212" s="14">
        <v>15524</v>
      </c>
      <c r="BG212" s="14">
        <v>13356</v>
      </c>
      <c r="BH212" s="14">
        <v>14131</v>
      </c>
      <c r="BI212" s="14">
        <v>12621</v>
      </c>
      <c r="BJ212" s="14">
        <v>16954</v>
      </c>
      <c r="BK212" s="14">
        <v>13764</v>
      </c>
      <c r="BL212" s="14">
        <v>6402</v>
      </c>
      <c r="BM212" s="14">
        <v>9190</v>
      </c>
      <c r="BN212" s="14">
        <v>10613</v>
      </c>
      <c r="BO212" s="14">
        <v>12548.5</v>
      </c>
      <c r="BP212" s="13">
        <v>298945.5</v>
      </c>
      <c r="BQ212" s="13"/>
      <c r="BR212" s="14">
        <v>11334</v>
      </c>
      <c r="BS212" s="14">
        <v>11910</v>
      </c>
      <c r="BT212" s="14">
        <v>18910</v>
      </c>
      <c r="BU212" s="14">
        <v>18799</v>
      </c>
      <c r="BV212" s="14">
        <v>16289</v>
      </c>
      <c r="BW212" s="14">
        <v>15373</v>
      </c>
      <c r="BX212" s="14">
        <v>16558</v>
      </c>
      <c r="BY212" s="14">
        <v>18466</v>
      </c>
      <c r="BZ212" s="14">
        <v>19593</v>
      </c>
      <c r="CA212" s="14">
        <v>19992</v>
      </c>
      <c r="CB212" s="14">
        <v>22381</v>
      </c>
      <c r="CC212" s="14">
        <v>25954</v>
      </c>
      <c r="CD212" s="14">
        <v>20967</v>
      </c>
      <c r="CE212" s="14">
        <v>13781</v>
      </c>
      <c r="CF212" s="14">
        <v>11468</v>
      </c>
      <c r="CG212" s="14">
        <v>11900</v>
      </c>
      <c r="CH212" s="14">
        <v>15054</v>
      </c>
      <c r="CI212" s="14">
        <v>13400</v>
      </c>
      <c r="CJ212" s="14">
        <v>13936.5</v>
      </c>
      <c r="CK212" s="13">
        <v>316065.5</v>
      </c>
      <c r="CL212" s="13"/>
      <c r="CM212" s="14"/>
      <c r="CN212" s="14">
        <v>576</v>
      </c>
      <c r="CO212" s="14">
        <v>7000</v>
      </c>
      <c r="CP212" s="14">
        <v>-111</v>
      </c>
      <c r="CQ212" s="14">
        <v>-2510</v>
      </c>
      <c r="CR212" s="14">
        <v>-916</v>
      </c>
      <c r="CS212" s="14">
        <v>1185</v>
      </c>
      <c r="CT212" s="14">
        <v>1908</v>
      </c>
      <c r="CU212" s="14">
        <v>1127</v>
      </c>
      <c r="CV212" s="14">
        <v>399</v>
      </c>
      <c r="CW212" s="14">
        <v>2389</v>
      </c>
      <c r="CX212" s="14">
        <v>3573</v>
      </c>
      <c r="CY212" s="14">
        <v>-4987</v>
      </c>
      <c r="CZ212" s="14">
        <v>-7186</v>
      </c>
      <c r="DA212" s="14">
        <v>-2313</v>
      </c>
      <c r="DB212" s="14">
        <v>432</v>
      </c>
      <c r="DC212" s="14">
        <v>3154</v>
      </c>
      <c r="DD212" s="14">
        <v>3154</v>
      </c>
      <c r="DE212" s="14">
        <v>-1654</v>
      </c>
      <c r="DF212" s="13"/>
      <c r="DG212" s="13"/>
      <c r="DH212" s="13"/>
      <c r="DI212" s="41"/>
      <c r="DJ212" s="41">
        <v>0.49624569525207474</v>
      </c>
      <c r="DK212" s="41">
        <v>0.89150501672240801</v>
      </c>
      <c r="DL212" s="41">
        <v>-1.4340412802871672</v>
      </c>
      <c r="DM212" s="41">
        <v>1.9686581782566111E-2</v>
      </c>
      <c r="DN212" s="41">
        <v>-3.7919621749408987E-2</v>
      </c>
      <c r="DO212" s="41">
        <v>7.7369896322312656E-2</v>
      </c>
      <c r="DP212" s="41">
        <v>0.15362282251956577</v>
      </c>
      <c r="DQ212" s="41">
        <v>0.1007509227440499</v>
      </c>
      <c r="DR212" s="41">
        <v>0.10690966492071464</v>
      </c>
      <c r="DS212" s="41">
        <v>0.20318868646834959</v>
      </c>
      <c r="DT212" s="41">
        <v>0.19193181818181818</v>
      </c>
      <c r="DU212" s="41">
        <v>0.1674894641782059</v>
      </c>
      <c r="DV212" s="41">
        <v>-0.12187439984636067</v>
      </c>
      <c r="DW212" s="41">
        <v>-0.11748086505368059</v>
      </c>
      <c r="DX212" s="41">
        <v>0.13489800933890392</v>
      </c>
      <c r="DY212" s="41">
        <v>0</v>
      </c>
      <c r="DZ212" s="41">
        <v>-0.12321109123434705</v>
      </c>
      <c r="EA212" s="41">
        <v>-0.12321109123434705</v>
      </c>
      <c r="EB212" s="41">
        <v>1.9490457080257415E-2</v>
      </c>
      <c r="EC212" s="13"/>
      <c r="ED212" s="41">
        <v>0.54558646710062608</v>
      </c>
      <c r="EE212" s="41">
        <v>0.47658295355376706</v>
      </c>
      <c r="EF212" s="41">
        <v>0.51268268634404668</v>
      </c>
      <c r="EG212" s="41">
        <v>0.50941400008636695</v>
      </c>
      <c r="EH212" s="41">
        <v>0.47833972586447832</v>
      </c>
      <c r="EI212" s="41">
        <v>0.45511988228165845</v>
      </c>
      <c r="EJ212" s="41">
        <v>0.45418948172672863</v>
      </c>
      <c r="EK212" s="41">
        <v>0.42774457376533503</v>
      </c>
      <c r="EL212" s="41">
        <v>0.43497009319794128</v>
      </c>
      <c r="EM212" s="41">
        <v>0.41246645588118075</v>
      </c>
      <c r="EN212" s="41">
        <v>0.40834046716399658</v>
      </c>
      <c r="EO212" s="41">
        <v>0.41263213221982131</v>
      </c>
      <c r="EP212" s="41">
        <v>0.42372255422010341</v>
      </c>
      <c r="EQ212" s="41">
        <v>0.43910903910903909</v>
      </c>
      <c r="ER212" s="41">
        <v>0.39550587626792333</v>
      </c>
      <c r="ES212" s="41">
        <v>0.3418776033322653</v>
      </c>
      <c r="ET212" s="41">
        <v>0.31602083410291454</v>
      </c>
      <c r="EU212" s="41">
        <v>0.33231048626984377</v>
      </c>
      <c r="EV212" s="41">
        <v>0.33231048626984377</v>
      </c>
      <c r="EW212" s="41">
        <v>0.4418648066120191</v>
      </c>
      <c r="EX212" s="13"/>
      <c r="EY212" s="112">
        <v>0.3909624008278717</v>
      </c>
      <c r="EZ212" s="41">
        <v>0.45534485395320384</v>
      </c>
      <c r="FA212" s="41">
        <v>0.39759466790017028</v>
      </c>
      <c r="FB212" s="41">
        <v>0.38147321428571429</v>
      </c>
      <c r="FC212" s="41">
        <v>0.3751669814362707</v>
      </c>
      <c r="FD212" s="41">
        <v>0.34300185189317028</v>
      </c>
      <c r="FE212" s="41">
        <v>0.27319825765575501</v>
      </c>
      <c r="FF212" s="41">
        <v>0.29282293615806665</v>
      </c>
      <c r="FG212" s="41">
        <v>0.26044131330586201</v>
      </c>
      <c r="FH212" s="41">
        <v>0.25166146410230589</v>
      </c>
      <c r="FI212" s="41">
        <v>0.2902029436555793</v>
      </c>
      <c r="FJ212" s="41">
        <v>0.27078855664294804</v>
      </c>
      <c r="FK212" s="41">
        <v>0.26335158762057875</v>
      </c>
      <c r="FL212" s="41">
        <v>0.21317967360198004</v>
      </c>
      <c r="FM212" s="41">
        <v>0.21148743274121029</v>
      </c>
      <c r="FN212" s="41">
        <v>0.20013127777029757</v>
      </c>
      <c r="FO212" s="41">
        <v>0.1989530348642356</v>
      </c>
      <c r="FP212" s="41">
        <v>0.20917817841254976</v>
      </c>
      <c r="FQ212" s="41">
        <v>0.20917817841254976</v>
      </c>
      <c r="FR212" s="41">
        <v>0.27872436802838507</v>
      </c>
      <c r="FS212" s="13"/>
      <c r="FT212" s="26"/>
      <c r="FU212" s="112">
        <v>7.793169206351086E-2</v>
      </c>
      <c r="FV212" s="41">
        <v>0.17612279025322503</v>
      </c>
      <c r="FW212" s="41">
        <v>0.21512077939410115</v>
      </c>
      <c r="FX212" s="41">
        <v>0.1728019804880907</v>
      </c>
      <c r="FY212" s="41">
        <v>0.12212117991771547</v>
      </c>
      <c r="FZ212" s="41">
        <v>0.11955524901659099</v>
      </c>
      <c r="GA212" s="41">
        <v>0.10846295367118247</v>
      </c>
      <c r="GB212" s="41">
        <v>0.10160727495535347</v>
      </c>
      <c r="GC212" s="41">
        <v>0.11272774465201121</v>
      </c>
      <c r="GD212" s="41">
        <v>0.10882198310609513</v>
      </c>
      <c r="GE212" s="41">
        <v>9.0779949022939677E-2</v>
      </c>
      <c r="GF212" s="41">
        <v>9.0497476752824241E-2</v>
      </c>
      <c r="GG212" s="41">
        <v>7.5137970244863697E-2</v>
      </c>
      <c r="GH212" s="41">
        <v>9.6156354747415171E-2</v>
      </c>
      <c r="GI212" s="41">
        <v>7.9494524788615253E-2</v>
      </c>
      <c r="GJ212" s="41">
        <v>3.7469930994925578E-2</v>
      </c>
      <c r="GK212" s="41">
        <v>4.8512583217084598E-2</v>
      </c>
      <c r="GL212" s="41">
        <v>6.1366330336234065E-2</v>
      </c>
      <c r="GM212" s="41"/>
      <c r="GN212" s="41"/>
      <c r="GO212" s="41"/>
      <c r="GP212" s="14">
        <v>6374.0637000000006</v>
      </c>
      <c r="GQ212" s="14">
        <v>7192.431810000001</v>
      </c>
      <c r="GR212" s="14">
        <v>9333.6288299999997</v>
      </c>
      <c r="GS212" s="14">
        <v>10409.646570000001</v>
      </c>
      <c r="GT212" s="14">
        <v>9966.3546000000006</v>
      </c>
      <c r="GU212" s="14">
        <v>9417.3706800000018</v>
      </c>
      <c r="GV212" s="14">
        <v>9056.0692500000005</v>
      </c>
      <c r="GW212" s="14">
        <v>9945.3345300000019</v>
      </c>
      <c r="GX212" s="14">
        <v>10508.486400000002</v>
      </c>
      <c r="GY212" s="14">
        <v>10809.499440000001</v>
      </c>
      <c r="GZ212" s="14">
        <v>12703.12926</v>
      </c>
      <c r="HA212" s="14">
        <v>14113.034730000003</v>
      </c>
      <c r="HB212" s="14">
        <v>12094.712160000003</v>
      </c>
      <c r="HC212" s="14">
        <v>7889.9064600000002</v>
      </c>
      <c r="HD212" s="14">
        <v>6113.8432199999997</v>
      </c>
      <c r="HE212" s="14">
        <v>6528.5887500000008</v>
      </c>
      <c r="HF212" s="14">
        <v>8102.4335400000018</v>
      </c>
      <c r="HG212" s="14">
        <v>7449.4611299999997</v>
      </c>
      <c r="HH212" s="14">
        <v>7315.6938449999998</v>
      </c>
      <c r="HI212" s="13">
        <v>175323.68890499999</v>
      </c>
      <c r="HJ212" s="114">
        <f t="shared" si="496"/>
        <v>0.56238430386447857</v>
      </c>
      <c r="HK212" s="114">
        <f t="shared" si="497"/>
        <v>0.60389855667506309</v>
      </c>
      <c r="HL212" s="114">
        <f t="shared" si="498"/>
        <v>0.49358164093072449</v>
      </c>
      <c r="HM212" s="114">
        <f t="shared" si="499"/>
        <v>0.55373405872652803</v>
      </c>
      <c r="HN212" s="114">
        <f t="shared" si="500"/>
        <v>0.61184569955184487</v>
      </c>
      <c r="HO212" s="114">
        <f t="shared" si="501"/>
        <v>0.61259160085864839</v>
      </c>
      <c r="HP212" s="114">
        <f t="shared" si="502"/>
        <v>0.54693013950960268</v>
      </c>
      <c r="HQ212" s="114">
        <f t="shared" si="503"/>
        <v>0.53857546463771266</v>
      </c>
      <c r="HR212" s="114">
        <f t="shared" si="504"/>
        <v>0.53633881488286639</v>
      </c>
      <c r="HS212" s="114">
        <f t="shared" si="505"/>
        <v>0.54069124849939987</v>
      </c>
      <c r="HT212" s="114">
        <f t="shared" si="506"/>
        <v>0.56758541888208747</v>
      </c>
      <c r="HU212" s="114">
        <f t="shared" si="507"/>
        <v>0.54377108461123536</v>
      </c>
      <c r="HV212" s="114">
        <f t="shared" si="508"/>
        <v>0.57684514522821595</v>
      </c>
      <c r="HW212" s="114">
        <f t="shared" si="509"/>
        <v>0.57252060518104642</v>
      </c>
      <c r="HX212" s="114">
        <f t="shared" si="510"/>
        <v>0.53312201081269617</v>
      </c>
      <c r="HY212" s="114">
        <f t="shared" si="511"/>
        <v>0.54862090336134461</v>
      </c>
      <c r="HZ212" s="114">
        <f t="shared" si="512"/>
        <v>0.53822462734157051</v>
      </c>
      <c r="IA212" s="114">
        <f t="shared" si="513"/>
        <v>0.55592993507462685</v>
      </c>
      <c r="IB212" s="114">
        <f t="shared" si="514"/>
        <v>0.52493049510278766</v>
      </c>
      <c r="IC212" s="41">
        <f t="shared" si="515"/>
        <v>0.55470682154490125</v>
      </c>
      <c r="ID212" s="41"/>
      <c r="IE212" s="26">
        <f t="shared" si="516"/>
        <v>6.4307742876054739E-4</v>
      </c>
      <c r="IF212" s="26">
        <f t="shared" si="517"/>
        <v>1.5411621843483733E-2</v>
      </c>
    </row>
    <row r="213" spans="2:240" ht="12" customHeight="1" outlineLevel="2" x14ac:dyDescent="0.25">
      <c r="B213" s="63">
        <f>SUM(B75:B80)</f>
        <v>0</v>
      </c>
      <c r="C213" s="63"/>
      <c r="D213" s="37"/>
      <c r="E213" s="88" t="s">
        <v>200</v>
      </c>
      <c r="F213" s="33" t="s">
        <v>207</v>
      </c>
      <c r="G213" s="70">
        <v>138839</v>
      </c>
      <c r="H213" s="12">
        <v>135614</v>
      </c>
      <c r="I213" s="12">
        <v>119322</v>
      </c>
      <c r="J213" s="12">
        <v>102435</v>
      </c>
      <c r="K213" s="12">
        <v>95418</v>
      </c>
      <c r="L213" s="12">
        <v>93808</v>
      </c>
      <c r="M213" s="12">
        <v>93406</v>
      </c>
      <c r="N213" s="12">
        <v>93054</v>
      </c>
      <c r="O213" s="12">
        <v>93534</v>
      </c>
      <c r="P213" s="12">
        <v>93418</v>
      </c>
      <c r="Q213" s="12">
        <v>93662</v>
      </c>
      <c r="R213" s="12">
        <v>97157</v>
      </c>
      <c r="S213" s="12">
        <v>101228</v>
      </c>
      <c r="T213" s="12">
        <v>103816</v>
      </c>
      <c r="U213" s="12">
        <v>100996</v>
      </c>
      <c r="V213" s="97">
        <v>98320</v>
      </c>
      <c r="W213" s="97">
        <v>100167</v>
      </c>
      <c r="X213" s="97">
        <v>101616</v>
      </c>
      <c r="Y213" s="97">
        <v>101581</v>
      </c>
      <c r="Z213" s="97">
        <v>100093</v>
      </c>
      <c r="AA213" s="125"/>
      <c r="AB213" s="12">
        <v>-3225</v>
      </c>
      <c r="AC213" s="12">
        <v>-16292</v>
      </c>
      <c r="AD213" s="12">
        <v>-16887</v>
      </c>
      <c r="AE213" s="12">
        <v>-7017</v>
      </c>
      <c r="AF213" s="12">
        <v>-1610</v>
      </c>
      <c r="AG213" s="12">
        <v>-402</v>
      </c>
      <c r="AH213" s="12">
        <v>-352</v>
      </c>
      <c r="AI213" s="12">
        <v>480</v>
      </c>
      <c r="AJ213" s="12">
        <v>-116</v>
      </c>
      <c r="AK213" s="12">
        <v>244</v>
      </c>
      <c r="AL213" s="12">
        <v>3495</v>
      </c>
      <c r="AM213" s="12">
        <v>4071</v>
      </c>
      <c r="AN213" s="12">
        <v>2588</v>
      </c>
      <c r="AO213" s="12">
        <v>-2820</v>
      </c>
      <c r="AP213" s="12">
        <v>-2676</v>
      </c>
      <c r="AQ213" s="12">
        <v>1847</v>
      </c>
      <c r="AR213" s="12">
        <v>1449</v>
      </c>
      <c r="AS213" s="12">
        <v>-35</v>
      </c>
      <c r="AT213" s="12">
        <v>-1488</v>
      </c>
      <c r="AU213" s="63">
        <v>-37258</v>
      </c>
      <c r="AV213" s="63"/>
      <c r="AW213" s="12">
        <v>10012</v>
      </c>
      <c r="AX213" s="12">
        <v>23960</v>
      </c>
      <c r="AY213" s="12">
        <v>26136</v>
      </c>
      <c r="AZ213" s="12">
        <v>17414</v>
      </c>
      <c r="BA213" s="12">
        <v>11862</v>
      </c>
      <c r="BB213" s="12">
        <v>10045</v>
      </c>
      <c r="BC213" s="12">
        <v>9169</v>
      </c>
      <c r="BD213" s="12">
        <v>8968</v>
      </c>
      <c r="BE213" s="12">
        <v>10028</v>
      </c>
      <c r="BF213" s="12">
        <v>9764</v>
      </c>
      <c r="BG213" s="12">
        <v>8230</v>
      </c>
      <c r="BH213" s="12">
        <v>8662</v>
      </c>
      <c r="BI213" s="12">
        <v>8078</v>
      </c>
      <c r="BJ213" s="12">
        <v>9408</v>
      </c>
      <c r="BK213" s="12">
        <v>7135</v>
      </c>
      <c r="BL213" s="12">
        <v>3061</v>
      </c>
      <c r="BM213" s="12">
        <v>4041</v>
      </c>
      <c r="BN213" s="12">
        <v>5083</v>
      </c>
      <c r="BO213" s="12">
        <v>6366</v>
      </c>
      <c r="BP213" s="63">
        <v>197422</v>
      </c>
      <c r="BQ213" s="63"/>
      <c r="BR213" s="12">
        <v>6787</v>
      </c>
      <c r="BS213" s="12">
        <v>7668</v>
      </c>
      <c r="BT213" s="12">
        <v>9249</v>
      </c>
      <c r="BU213" s="12">
        <v>10397</v>
      </c>
      <c r="BV213" s="12">
        <v>10252</v>
      </c>
      <c r="BW213" s="12">
        <v>9643</v>
      </c>
      <c r="BX213" s="12">
        <v>8817</v>
      </c>
      <c r="BY213" s="12">
        <v>9448</v>
      </c>
      <c r="BZ213" s="12">
        <v>9912</v>
      </c>
      <c r="CA213" s="12">
        <v>10008</v>
      </c>
      <c r="CB213" s="12">
        <v>11725</v>
      </c>
      <c r="CC213" s="12">
        <v>12733</v>
      </c>
      <c r="CD213" s="12">
        <v>10666</v>
      </c>
      <c r="CE213" s="12">
        <v>6588</v>
      </c>
      <c r="CF213" s="12">
        <v>4459</v>
      </c>
      <c r="CG213" s="12">
        <v>4908</v>
      </c>
      <c r="CH213" s="12">
        <v>5490</v>
      </c>
      <c r="CI213" s="12">
        <v>5048</v>
      </c>
      <c r="CJ213" s="12">
        <v>4878</v>
      </c>
      <c r="CK213" s="63">
        <v>158676</v>
      </c>
      <c r="CL213" s="63"/>
      <c r="CM213" s="12"/>
      <c r="CN213" s="12">
        <v>881</v>
      </c>
      <c r="CO213" s="12">
        <v>1581</v>
      </c>
      <c r="CP213" s="12">
        <v>1148</v>
      </c>
      <c r="CQ213" s="12">
        <v>-145</v>
      </c>
      <c r="CR213" s="12">
        <v>-609</v>
      </c>
      <c r="CS213" s="12">
        <v>-826</v>
      </c>
      <c r="CT213" s="12">
        <v>631</v>
      </c>
      <c r="CU213" s="12">
        <v>464</v>
      </c>
      <c r="CV213" s="12">
        <v>96</v>
      </c>
      <c r="CW213" s="12">
        <v>1717</v>
      </c>
      <c r="CX213" s="12">
        <v>1008</v>
      </c>
      <c r="CY213" s="12">
        <v>-2067</v>
      </c>
      <c r="CZ213" s="12">
        <v>-4078</v>
      </c>
      <c r="DA213" s="12">
        <v>-2129</v>
      </c>
      <c r="DB213" s="12">
        <v>449</v>
      </c>
      <c r="DC213" s="12">
        <v>582</v>
      </c>
      <c r="DD213" s="12">
        <v>582</v>
      </c>
      <c r="DE213" s="12">
        <v>-442</v>
      </c>
      <c r="DF213" s="63"/>
      <c r="DG213" s="63"/>
      <c r="DH213" s="63"/>
      <c r="DI213" s="74"/>
      <c r="DJ213" s="74">
        <v>0.45988821769321969</v>
      </c>
      <c r="DK213" s="74">
        <v>1.1295652173913044</v>
      </c>
      <c r="DL213" s="74">
        <v>-2.0990128626981752</v>
      </c>
      <c r="DM213" s="74">
        <v>-0.15768854064642507</v>
      </c>
      <c r="DN213" s="74">
        <v>-3.8014184397163121E-2</v>
      </c>
      <c r="DO213" s="74">
        <v>-1.1887474249434331E-2</v>
      </c>
      <c r="DP213" s="74">
        <v>1.5147689977278465E-2</v>
      </c>
      <c r="DQ213" s="74">
        <v>-2.952780959653812E-3</v>
      </c>
      <c r="DR213" s="74">
        <v>5.8357848413097034E-3</v>
      </c>
      <c r="DS213" s="74">
        <v>7.8703807958204794E-2</v>
      </c>
      <c r="DT213" s="74">
        <v>6.6087662337662334E-2</v>
      </c>
      <c r="DU213" s="74">
        <v>5.1936584386915514E-2</v>
      </c>
      <c r="DV213" s="74">
        <v>-0.10831572882657961</v>
      </c>
      <c r="DW213" s="74">
        <v>-0.13746339959932194</v>
      </c>
      <c r="DX213" s="74">
        <v>4.5391988203489803E-2</v>
      </c>
      <c r="DY213" s="74">
        <v>0</v>
      </c>
      <c r="DZ213" s="74">
        <v>-8.0510018214936252E-2</v>
      </c>
      <c r="EA213" s="74">
        <v>-8.0510018214936252E-2</v>
      </c>
      <c r="EB213" s="22">
        <v>-0.10644470501450568</v>
      </c>
      <c r="EC213" s="63"/>
      <c r="ED213" s="74">
        <v>0.41510842074712884</v>
      </c>
      <c r="EE213" s="74">
        <v>0.38721354924205698</v>
      </c>
      <c r="EF213" s="74">
        <v>0.41564224487524054</v>
      </c>
      <c r="EG213" s="74">
        <v>0.37599861812842766</v>
      </c>
      <c r="EH213" s="74">
        <v>0.35268932298635269</v>
      </c>
      <c r="EI213" s="74">
        <v>0.28982371101301252</v>
      </c>
      <c r="EJ213" s="74">
        <v>0.29189481726728639</v>
      </c>
      <c r="EK213" s="74">
        <v>0.28210128971374648</v>
      </c>
      <c r="EL213" s="74">
        <v>0.27898177771595495</v>
      </c>
      <c r="EM213" s="74">
        <v>0.25942556526822008</v>
      </c>
      <c r="EN213" s="74">
        <v>0.2516203986792222</v>
      </c>
      <c r="EO213" s="74">
        <v>0.25293464930210829</v>
      </c>
      <c r="EP213" s="74">
        <v>0.27120123547975561</v>
      </c>
      <c r="EQ213" s="74">
        <v>0.24366744366744367</v>
      </c>
      <c r="ER213" s="74">
        <v>0.2050228441711445</v>
      </c>
      <c r="ES213" s="74">
        <v>0.16346256541706719</v>
      </c>
      <c r="ET213" s="74">
        <v>0.14927413098888109</v>
      </c>
      <c r="EU213" s="74">
        <v>0.15915709052196511</v>
      </c>
      <c r="EV213" s="74">
        <v>0.15915709052196511</v>
      </c>
      <c r="EW213" s="22">
        <v>0.29476990772240502</v>
      </c>
      <c r="EX213" s="63"/>
      <c r="EY213" s="75">
        <v>0.23411521214211797</v>
      </c>
      <c r="EZ213" s="74">
        <v>0.29316409236886376</v>
      </c>
      <c r="FA213" s="74">
        <v>0.19446605411997225</v>
      </c>
      <c r="FB213" s="74">
        <v>0.21097808441558441</v>
      </c>
      <c r="FC213" s="74">
        <v>0.23612326684785112</v>
      </c>
      <c r="FD213" s="74">
        <v>0.21515428724424909</v>
      </c>
      <c r="FE213" s="74">
        <v>0.14547584477296727</v>
      </c>
      <c r="FF213" s="74">
        <v>0.14982081126510419</v>
      </c>
      <c r="FG213" s="74">
        <v>0.13175594842483052</v>
      </c>
      <c r="FH213" s="74">
        <v>0.12596918739301177</v>
      </c>
      <c r="FI213" s="74">
        <v>0.15204564611294819</v>
      </c>
      <c r="FJ213" s="74">
        <v>0.13284852784675416</v>
      </c>
      <c r="FK213" s="74">
        <v>0.13396804662379422</v>
      </c>
      <c r="FL213" s="74">
        <v>0.10191043390826823</v>
      </c>
      <c r="FM213" s="74">
        <v>8.2166285840642742E-2</v>
      </c>
      <c r="FN213" s="74">
        <v>8.2604012387235762E-2</v>
      </c>
      <c r="FO213" s="74">
        <v>8.1414144410006967E-2</v>
      </c>
      <c r="FP213" s="74">
        <v>7.8794973854678846E-2</v>
      </c>
      <c r="FQ213" s="74">
        <v>7.8794973854678846E-2</v>
      </c>
      <c r="FR213" s="22">
        <v>0.14188674928432979</v>
      </c>
      <c r="FS213" s="63"/>
      <c r="FT213" s="67"/>
      <c r="FU213" s="75">
        <v>7.2112302739143902E-2</v>
      </c>
      <c r="FV213" s="74">
        <v>0.17667792410813044</v>
      </c>
      <c r="FW213" s="74">
        <v>0.21903756222658019</v>
      </c>
      <c r="FX213" s="74">
        <v>0.17000048811441401</v>
      </c>
      <c r="FY213" s="74">
        <v>0.12431616676098849</v>
      </c>
      <c r="FZ213" s="74">
        <v>0.10708041958041958</v>
      </c>
      <c r="GA213" s="74">
        <v>9.8162858916986062E-2</v>
      </c>
      <c r="GB213" s="74">
        <v>9.6374148343972316E-2</v>
      </c>
      <c r="GC213" s="74">
        <v>0.10721235058909059</v>
      </c>
      <c r="GD213" s="74">
        <v>0.10451947162217132</v>
      </c>
      <c r="GE213" s="74">
        <v>8.7869146505519843E-2</v>
      </c>
      <c r="GF213" s="74">
        <v>8.915466718815937E-2</v>
      </c>
      <c r="GG213" s="74">
        <v>7.9800055320662269E-2</v>
      </c>
      <c r="GH213" s="74">
        <v>9.0621869461354698E-2</v>
      </c>
      <c r="GI213" s="74">
        <v>7.0646362232167609E-2</v>
      </c>
      <c r="GJ213" s="74">
        <v>3.1133034987794954E-2</v>
      </c>
      <c r="GK213" s="74">
        <v>4.0342627811554704E-2</v>
      </c>
      <c r="GL213" s="74">
        <v>5.0021650133837192E-2</v>
      </c>
      <c r="GM213" s="74"/>
      <c r="GN213" s="22"/>
      <c r="GO213" s="22"/>
      <c r="GP213" s="12">
        <v>5888.4018600000009</v>
      </c>
      <c r="GQ213" s="12">
        <v>6651.4614600000014</v>
      </c>
      <c r="GR213" s="12">
        <v>8020.5265200000003</v>
      </c>
      <c r="GS213" s="12">
        <v>9015.5846700000002</v>
      </c>
      <c r="GT213" s="12">
        <v>8890.1959200000001</v>
      </c>
      <c r="GU213" s="12">
        <v>8360.8592100000023</v>
      </c>
      <c r="GV213" s="12">
        <v>7644.0757800000001</v>
      </c>
      <c r="GW213" s="12">
        <v>8189.8650600000019</v>
      </c>
      <c r="GX213" s="12">
        <v>8589.3438300000016</v>
      </c>
      <c r="GY213" s="12">
        <v>8671.1238300000005</v>
      </c>
      <c r="GZ213" s="12">
        <v>10158.057359999999</v>
      </c>
      <c r="HA213" s="12">
        <v>11030.808300000002</v>
      </c>
      <c r="HB213" s="12">
        <v>9239.0050200000023</v>
      </c>
      <c r="HC213" s="12">
        <v>5709.3950100000011</v>
      </c>
      <c r="HD213" s="12">
        <v>3863.2906800000001</v>
      </c>
      <c r="HE213" s="12">
        <v>4250.1327000000001</v>
      </c>
      <c r="HF213" s="12">
        <v>4751.1456900000012</v>
      </c>
      <c r="HG213" s="12">
        <v>4369.3696799999998</v>
      </c>
      <c r="HH213" s="12">
        <v>4221.2982900000006</v>
      </c>
      <c r="HI213" s="19">
        <v>137513.94086999999</v>
      </c>
      <c r="HJ213" s="121">
        <f t="shared" si="496"/>
        <v>0.86760009724473275</v>
      </c>
      <c r="HK213" s="121">
        <f t="shared" si="497"/>
        <v>0.8674310719874806</v>
      </c>
      <c r="HL213" s="121">
        <f t="shared" si="498"/>
        <v>0.86717769704832959</v>
      </c>
      <c r="HM213" s="121">
        <f t="shared" si="499"/>
        <v>0.86713327594498413</v>
      </c>
      <c r="HN213" s="121">
        <f t="shared" si="500"/>
        <v>0.86716698400312131</v>
      </c>
      <c r="HO213" s="121">
        <f t="shared" si="501"/>
        <v>0.86703922119672328</v>
      </c>
      <c r="HP213" s="121">
        <f t="shared" si="502"/>
        <v>0.86697014630826819</v>
      </c>
      <c r="HQ213" s="121">
        <f t="shared" si="503"/>
        <v>0.86683584462320085</v>
      </c>
      <c r="HR213" s="121">
        <f t="shared" si="504"/>
        <v>0.86656011198547234</v>
      </c>
      <c r="HS213" s="121">
        <f t="shared" si="505"/>
        <v>0.86641924760191846</v>
      </c>
      <c r="HT213" s="121">
        <f t="shared" si="506"/>
        <v>0.86635883667377389</v>
      </c>
      <c r="HU213" s="121">
        <f t="shared" si="507"/>
        <v>0.86631652399277492</v>
      </c>
      <c r="HV213" s="121">
        <f t="shared" si="508"/>
        <v>0.86621085880367543</v>
      </c>
      <c r="HW213" s="121">
        <f t="shared" si="509"/>
        <v>0.86663555100182166</v>
      </c>
      <c r="HX213" s="121">
        <f t="shared" si="510"/>
        <v>0.86640293339313745</v>
      </c>
      <c r="HY213" s="121">
        <f t="shared" si="511"/>
        <v>0.86596020782396088</v>
      </c>
      <c r="HZ213" s="121">
        <f t="shared" si="512"/>
        <v>0.86541815846994552</v>
      </c>
      <c r="IA213" s="121">
        <f t="shared" si="513"/>
        <v>0.86556451664025358</v>
      </c>
      <c r="IB213" s="121">
        <f t="shared" si="514"/>
        <v>0.86537480319803206</v>
      </c>
      <c r="IC213" s="74">
        <f t="shared" si="515"/>
        <v>0.86663352283899264</v>
      </c>
      <c r="ID213" s="74"/>
      <c r="IE213" s="67">
        <f t="shared" si="516"/>
        <v>3.7106824149288819E-4</v>
      </c>
      <c r="IF213" s="67">
        <f t="shared" si="517"/>
        <v>1.2088000589834625E-2</v>
      </c>
    </row>
    <row r="214" spans="2:240" ht="12" customHeight="1" outlineLevel="2" x14ac:dyDescent="0.25">
      <c r="B214" s="63">
        <f>SUM(B137:B185)</f>
        <v>0</v>
      </c>
      <c r="C214" s="63"/>
      <c r="D214" s="37"/>
      <c r="E214" s="88" t="s">
        <v>214</v>
      </c>
      <c r="F214" s="34" t="s">
        <v>268</v>
      </c>
      <c r="G214" s="70">
        <v>30426</v>
      </c>
      <c r="H214" s="12">
        <v>31826</v>
      </c>
      <c r="I214" s="12">
        <v>30538</v>
      </c>
      <c r="J214" s="12">
        <v>34097</v>
      </c>
      <c r="K214" s="12">
        <v>36320</v>
      </c>
      <c r="L214" s="12">
        <v>38131</v>
      </c>
      <c r="M214" s="12">
        <v>38132</v>
      </c>
      <c r="N214" s="12">
        <v>40775</v>
      </c>
      <c r="O214" s="12">
        <v>45163</v>
      </c>
      <c r="P214" s="12">
        <v>49237</v>
      </c>
      <c r="Q214" s="12">
        <v>53461</v>
      </c>
      <c r="R214" s="12">
        <v>58991</v>
      </c>
      <c r="S214" s="12">
        <v>66743</v>
      </c>
      <c r="T214" s="12">
        <v>72501</v>
      </c>
      <c r="U214" s="12">
        <v>72148</v>
      </c>
      <c r="V214" s="97">
        <v>72528</v>
      </c>
      <c r="W214" s="97">
        <v>76179</v>
      </c>
      <c r="X214" s="97">
        <v>80594</v>
      </c>
      <c r="Y214" s="97">
        <v>83416</v>
      </c>
      <c r="Z214" s="97">
        <v>86292</v>
      </c>
      <c r="AA214" s="125"/>
      <c r="AB214" s="12">
        <v>1400</v>
      </c>
      <c r="AC214" s="12">
        <v>-1288</v>
      </c>
      <c r="AD214" s="12">
        <v>3559</v>
      </c>
      <c r="AE214" s="12">
        <v>2223</v>
      </c>
      <c r="AF214" s="12">
        <v>1811</v>
      </c>
      <c r="AG214" s="12">
        <v>1</v>
      </c>
      <c r="AH214" s="12">
        <v>2643</v>
      </c>
      <c r="AI214" s="12">
        <v>4388</v>
      </c>
      <c r="AJ214" s="12">
        <v>4074</v>
      </c>
      <c r="AK214" s="12">
        <v>4224</v>
      </c>
      <c r="AL214" s="12">
        <v>5530</v>
      </c>
      <c r="AM214" s="12">
        <v>7752</v>
      </c>
      <c r="AN214" s="12">
        <v>5758</v>
      </c>
      <c r="AO214" s="12">
        <v>-353</v>
      </c>
      <c r="AP214" s="12">
        <v>380</v>
      </c>
      <c r="AQ214" s="12">
        <v>3651</v>
      </c>
      <c r="AR214" s="12">
        <v>4415</v>
      </c>
      <c r="AS214" s="12">
        <v>2822</v>
      </c>
      <c r="AT214" s="12">
        <v>2876</v>
      </c>
      <c r="AU214" s="63">
        <v>52990</v>
      </c>
      <c r="AV214" s="63"/>
      <c r="AW214" s="12">
        <v>3147</v>
      </c>
      <c r="AX214" s="12">
        <v>5530</v>
      </c>
      <c r="AY214" s="12">
        <v>6102</v>
      </c>
      <c r="AZ214" s="12">
        <v>6179</v>
      </c>
      <c r="BA214" s="12">
        <v>4226</v>
      </c>
      <c r="BB214" s="12">
        <v>5729</v>
      </c>
      <c r="BC214" s="12">
        <v>5098</v>
      </c>
      <c r="BD214" s="12">
        <v>4630</v>
      </c>
      <c r="BE214" s="12">
        <v>5607</v>
      </c>
      <c r="BF214" s="12">
        <v>5760</v>
      </c>
      <c r="BG214" s="12">
        <v>5126</v>
      </c>
      <c r="BH214" s="12">
        <v>5469</v>
      </c>
      <c r="BI214" s="12">
        <v>4543</v>
      </c>
      <c r="BJ214" s="12">
        <v>7546</v>
      </c>
      <c r="BK214" s="12">
        <v>6629</v>
      </c>
      <c r="BL214" s="12">
        <v>3341</v>
      </c>
      <c r="BM214" s="12">
        <v>5149</v>
      </c>
      <c r="BN214" s="12">
        <v>5530</v>
      </c>
      <c r="BO214" s="12">
        <v>6182.5</v>
      </c>
      <c r="BP214" s="63">
        <v>101523.5</v>
      </c>
      <c r="BQ214" s="63"/>
      <c r="BR214" s="12">
        <v>4547</v>
      </c>
      <c r="BS214" s="12">
        <v>4242</v>
      </c>
      <c r="BT214" s="12">
        <v>9661</v>
      </c>
      <c r="BU214" s="12">
        <v>8402</v>
      </c>
      <c r="BV214" s="12">
        <v>6037</v>
      </c>
      <c r="BW214" s="12">
        <v>5730</v>
      </c>
      <c r="BX214" s="12">
        <v>7741</v>
      </c>
      <c r="BY214" s="12">
        <v>9018</v>
      </c>
      <c r="BZ214" s="12">
        <v>9681</v>
      </c>
      <c r="CA214" s="12">
        <v>9984</v>
      </c>
      <c r="CB214" s="12">
        <v>10656</v>
      </c>
      <c r="CC214" s="12">
        <v>13221</v>
      </c>
      <c r="CD214" s="12">
        <v>10301</v>
      </c>
      <c r="CE214" s="12">
        <v>7193</v>
      </c>
      <c r="CF214" s="12">
        <v>7009</v>
      </c>
      <c r="CG214" s="12">
        <v>6992</v>
      </c>
      <c r="CH214" s="12">
        <v>9564</v>
      </c>
      <c r="CI214" s="12">
        <v>8352</v>
      </c>
      <c r="CJ214" s="12">
        <v>9058.5</v>
      </c>
      <c r="CK214" s="63">
        <v>157389.5</v>
      </c>
      <c r="CL214" s="63"/>
      <c r="CM214" s="12"/>
      <c r="CN214" s="12">
        <v>-305</v>
      </c>
      <c r="CO214" s="12">
        <v>5419</v>
      </c>
      <c r="CP214" s="12">
        <v>-1259</v>
      </c>
      <c r="CQ214" s="12">
        <v>-2365</v>
      </c>
      <c r="CR214" s="12">
        <v>-307</v>
      </c>
      <c r="CS214" s="12">
        <v>2011</v>
      </c>
      <c r="CT214" s="12">
        <v>1277</v>
      </c>
      <c r="CU214" s="12">
        <v>663</v>
      </c>
      <c r="CV214" s="12">
        <v>303</v>
      </c>
      <c r="CW214" s="12">
        <v>672</v>
      </c>
      <c r="CX214" s="12">
        <v>2565</v>
      </c>
      <c r="CY214" s="12">
        <v>-2920</v>
      </c>
      <c r="CZ214" s="12">
        <v>-3108</v>
      </c>
      <c r="DA214" s="12">
        <v>-184</v>
      </c>
      <c r="DB214" s="12">
        <v>-17</v>
      </c>
      <c r="DC214" s="12">
        <v>2572</v>
      </c>
      <c r="DD214" s="12">
        <v>2572</v>
      </c>
      <c r="DE214" s="12">
        <v>-1212</v>
      </c>
      <c r="DF214" s="63"/>
      <c r="DG214" s="63"/>
      <c r="DH214" s="63"/>
      <c r="DI214" s="74"/>
      <c r="DJ214" s="74">
        <v>3.6357477558855079E-2</v>
      </c>
      <c r="DK214" s="74">
        <v>-0.23806020066889633</v>
      </c>
      <c r="DL214" s="74">
        <v>0.66497158241100807</v>
      </c>
      <c r="DM214" s="74">
        <v>0.17737512242899117</v>
      </c>
      <c r="DN214" s="74">
        <v>9.456264775413712E-5</v>
      </c>
      <c r="DO214" s="74">
        <v>8.9257370571746986E-2</v>
      </c>
      <c r="DP214" s="74">
        <v>0.1384751325422873</v>
      </c>
      <c r="DQ214" s="74">
        <v>0.1037037037037037</v>
      </c>
      <c r="DR214" s="74">
        <v>0.10107388007940495</v>
      </c>
      <c r="DS214" s="74">
        <v>0.12448487851014479</v>
      </c>
      <c r="DT214" s="74">
        <v>0.12584415584415584</v>
      </c>
      <c r="DU214" s="74">
        <v>0.11555287979129039</v>
      </c>
      <c r="DV214" s="74">
        <v>-1.3558671019781064E-2</v>
      </c>
      <c r="DW214" s="74">
        <v>1.9982534545641341E-2</v>
      </c>
      <c r="DX214" s="74">
        <v>8.9506021135414102E-2</v>
      </c>
      <c r="DY214" s="74">
        <v>0</v>
      </c>
      <c r="DZ214" s="74">
        <v>-0.15278829169820843</v>
      </c>
      <c r="EA214" s="74">
        <v>-0.15278829169820843</v>
      </c>
      <c r="EB214" s="22">
        <v>0.1259351620947631</v>
      </c>
      <c r="EC214" s="63"/>
      <c r="ED214" s="74">
        <v>0.13047804635349725</v>
      </c>
      <c r="EE214" s="74">
        <v>8.9369404311710143E-2</v>
      </c>
      <c r="EF214" s="74">
        <v>9.7040441468806152E-2</v>
      </c>
      <c r="EG214" s="74">
        <v>0.13341538195793928</v>
      </c>
      <c r="EH214" s="74">
        <v>0.12565040287812565</v>
      </c>
      <c r="EI214" s="74">
        <v>0.16529617126864596</v>
      </c>
      <c r="EJ214" s="74">
        <v>0.16229466445944224</v>
      </c>
      <c r="EK214" s="74">
        <v>0.14564328405158855</v>
      </c>
      <c r="EL214" s="74">
        <v>0.15598831548198636</v>
      </c>
      <c r="EM214" s="74">
        <v>0.15304089061296064</v>
      </c>
      <c r="EN214" s="74">
        <v>0.15672006848477438</v>
      </c>
      <c r="EO214" s="74">
        <v>0.15969748291771302</v>
      </c>
      <c r="EP214" s="74">
        <v>0.15252131874034783</v>
      </c>
      <c r="EQ214" s="74">
        <v>0.19544159544159545</v>
      </c>
      <c r="ER214" s="74">
        <v>0.19048303209677883</v>
      </c>
      <c r="ES214" s="74">
        <v>0.17841503791519811</v>
      </c>
      <c r="ET214" s="74">
        <v>0.16674670311403347</v>
      </c>
      <c r="EU214" s="74">
        <v>0.17315339574787864</v>
      </c>
      <c r="EV214" s="74">
        <v>0.17315339574787864</v>
      </c>
      <c r="EW214" s="22">
        <v>0.14709489888961402</v>
      </c>
      <c r="EX214" s="63"/>
      <c r="EY214" s="75">
        <v>0.1568471886857537</v>
      </c>
      <c r="EZ214" s="74">
        <v>0.16218076158434011</v>
      </c>
      <c r="FA214" s="74">
        <v>0.20312861378019806</v>
      </c>
      <c r="FB214" s="74">
        <v>0.17049512987012988</v>
      </c>
      <c r="FC214" s="74">
        <v>0.13904371458841955</v>
      </c>
      <c r="FD214" s="74">
        <v>0.12784756464892122</v>
      </c>
      <c r="FE214" s="74">
        <v>0.12772241288278774</v>
      </c>
      <c r="FF214" s="74">
        <v>0.14300212489296249</v>
      </c>
      <c r="FG214" s="74">
        <v>0.12868536488103149</v>
      </c>
      <c r="FH214" s="74">
        <v>0.12569227670929414</v>
      </c>
      <c r="FI214" s="74">
        <v>0.13815729754263115</v>
      </c>
      <c r="FJ214" s="74">
        <v>0.13794002879619388</v>
      </c>
      <c r="FK214" s="74">
        <v>0.12938354099678456</v>
      </c>
      <c r="FL214" s="74">
        <v>0.11126923969371182</v>
      </c>
      <c r="FM214" s="74">
        <v>0.12932114690056756</v>
      </c>
      <c r="FN214" s="74">
        <v>0.1175272653830618</v>
      </c>
      <c r="FO214" s="74">
        <v>0.11753889045422865</v>
      </c>
      <c r="FP214" s="74">
        <v>0.13038320455787092</v>
      </c>
      <c r="FQ214" s="74">
        <v>0.13038320455787092</v>
      </c>
      <c r="FR214" s="22">
        <v>0.13683761874405531</v>
      </c>
      <c r="FS214" s="63"/>
      <c r="FT214" s="67"/>
      <c r="FU214" s="75">
        <v>0.10485106950089958</v>
      </c>
      <c r="FV214" s="74">
        <v>0.17375730534782882</v>
      </c>
      <c r="FW214" s="74">
        <v>0.19981662191368132</v>
      </c>
      <c r="FX214" s="74">
        <v>0.18121828899903217</v>
      </c>
      <c r="FY214" s="74">
        <v>0.1163546255506608</v>
      </c>
      <c r="FZ214" s="74">
        <v>0.15024520731163621</v>
      </c>
      <c r="GA214" s="74">
        <v>0.13369348578621632</v>
      </c>
      <c r="GB214" s="74">
        <v>0.11354996934396076</v>
      </c>
      <c r="GC214" s="74">
        <v>0.12415030002435622</v>
      </c>
      <c r="GD214" s="74">
        <v>0.11698519406137661</v>
      </c>
      <c r="GE214" s="74">
        <v>9.5879393225221182E-2</v>
      </c>
      <c r="GF214" s="74">
        <v>9.2709057313827531E-2</v>
      </c>
      <c r="GG214" s="74">
        <v>6.8067063212621542E-2</v>
      </c>
      <c r="GH214" s="74">
        <v>0.10408132301623425</v>
      </c>
      <c r="GI214" s="74">
        <v>9.1880578810223434E-2</v>
      </c>
      <c r="GJ214" s="74">
        <v>4.605925251940389E-2</v>
      </c>
      <c r="GK214" s="74">
        <v>5.9255175310781186E-2</v>
      </c>
      <c r="GL214" s="74">
        <v>7.7528074135344668E-2</v>
      </c>
      <c r="GM214" s="74"/>
      <c r="GN214" s="22"/>
      <c r="GO214" s="22"/>
      <c r="GP214" s="12">
        <v>485.66183999999998</v>
      </c>
      <c r="GQ214" s="12">
        <v>540.97034999999994</v>
      </c>
      <c r="GR214" s="12">
        <v>1313.10231</v>
      </c>
      <c r="GS214" s="12">
        <v>1394.0618999999997</v>
      </c>
      <c r="GT214" s="12">
        <v>1076.15868</v>
      </c>
      <c r="GU214" s="12">
        <v>1056.5114699999999</v>
      </c>
      <c r="GV214" s="12">
        <v>1411.9934700000001</v>
      </c>
      <c r="GW214" s="12">
        <v>1755.4694699999998</v>
      </c>
      <c r="GX214" s="12">
        <v>1919.1425699999995</v>
      </c>
      <c r="GY214" s="12">
        <v>2138.3756100000005</v>
      </c>
      <c r="GZ214" s="12">
        <v>2545.0719000000004</v>
      </c>
      <c r="HA214" s="12">
        <v>3082.2264299999997</v>
      </c>
      <c r="HB214" s="12">
        <v>2855.70714</v>
      </c>
      <c r="HC214" s="12">
        <v>2180.5114499999995</v>
      </c>
      <c r="HD214" s="12">
        <v>2250.5525399999997</v>
      </c>
      <c r="HE214" s="12">
        <v>2278.4560500000002</v>
      </c>
      <c r="HF214" s="12">
        <v>3351.2878500000006</v>
      </c>
      <c r="HG214" s="12">
        <v>3080.0914499999999</v>
      </c>
      <c r="HH214" s="12">
        <v>3094.3955549999996</v>
      </c>
      <c r="HI214" s="19">
        <v>37809.748034999997</v>
      </c>
      <c r="HJ214" s="121">
        <f t="shared" si="496"/>
        <v>0.10680928964152188</v>
      </c>
      <c r="HK214" s="121">
        <f t="shared" si="497"/>
        <v>0.12752719236209334</v>
      </c>
      <c r="HL214" s="121">
        <f t="shared" si="498"/>
        <v>0.13591784597867715</v>
      </c>
      <c r="HM214" s="121">
        <f t="shared" si="499"/>
        <v>0.16592024517971907</v>
      </c>
      <c r="HN214" s="121">
        <f t="shared" si="500"/>
        <v>0.1782605068742753</v>
      </c>
      <c r="HO214" s="121">
        <f t="shared" si="501"/>
        <v>0.18438245549738219</v>
      </c>
      <c r="HP214" s="121">
        <f t="shared" si="502"/>
        <v>0.18240453042242605</v>
      </c>
      <c r="HQ214" s="121">
        <f t="shared" si="503"/>
        <v>0.19466283765801728</v>
      </c>
      <c r="HR214" s="121">
        <f t="shared" si="504"/>
        <v>0.19823805082119611</v>
      </c>
      <c r="HS214" s="121">
        <f t="shared" si="505"/>
        <v>0.21418024939903851</v>
      </c>
      <c r="HT214" s="121">
        <f t="shared" si="506"/>
        <v>0.23883932995495499</v>
      </c>
      <c r="HU214" s="121">
        <f t="shared" si="507"/>
        <v>0.23313111186748353</v>
      </c>
      <c r="HV214" s="121">
        <f t="shared" si="508"/>
        <v>0.2772262052227939</v>
      </c>
      <c r="HW214" s="121">
        <f t="shared" si="509"/>
        <v>0.30314353538162098</v>
      </c>
      <c r="HX214" s="121">
        <f t="shared" si="510"/>
        <v>0.32109466971037232</v>
      </c>
      <c r="HY214" s="121">
        <f t="shared" si="511"/>
        <v>0.32586613987414192</v>
      </c>
      <c r="HZ214" s="121">
        <f t="shared" si="512"/>
        <v>0.35040650878293605</v>
      </c>
      <c r="IA214" s="121">
        <f t="shared" si="513"/>
        <v>0.36878489583333335</v>
      </c>
      <c r="IB214" s="121">
        <f t="shared" si="514"/>
        <v>0.34160131975492625</v>
      </c>
      <c r="IC214" s="74">
        <f t="shared" si="515"/>
        <v>0.24023043490830073</v>
      </c>
      <c r="ID214" s="74"/>
      <c r="IE214" s="67">
        <f t="shared" si="516"/>
        <v>2.720091872676592E-4</v>
      </c>
      <c r="IF214" s="67">
        <f t="shared" si="517"/>
        <v>3.3236212536491071E-3</v>
      </c>
    </row>
    <row r="215" spans="2:240" outlineLevel="1" x14ac:dyDescent="0.25">
      <c r="B215" s="13">
        <f>SUM(B216:B218)</f>
        <v>0</v>
      </c>
      <c r="C215" s="13"/>
      <c r="D215" s="36"/>
      <c r="E215" s="84"/>
      <c r="F215" s="32" t="s">
        <v>227</v>
      </c>
      <c r="G215" s="45">
        <v>22685</v>
      </c>
      <c r="H215" s="14">
        <v>23161</v>
      </c>
      <c r="I215" s="14">
        <v>23011</v>
      </c>
      <c r="J215" s="14">
        <v>24010</v>
      </c>
      <c r="K215" s="14">
        <v>24804</v>
      </c>
      <c r="L215" s="14">
        <v>25225</v>
      </c>
      <c r="M215" s="14">
        <v>25585</v>
      </c>
      <c r="N215" s="14">
        <v>25919</v>
      </c>
      <c r="O215" s="14">
        <v>26960</v>
      </c>
      <c r="P215" s="14">
        <v>27819</v>
      </c>
      <c r="Q215" s="14">
        <v>28847</v>
      </c>
      <c r="R215" s="14">
        <v>30180</v>
      </c>
      <c r="S215" s="14">
        <v>32912</v>
      </c>
      <c r="T215" s="14">
        <v>34485</v>
      </c>
      <c r="U215" s="14">
        <v>35423</v>
      </c>
      <c r="V215" s="101">
        <v>35703</v>
      </c>
      <c r="W215" s="101">
        <v>36499</v>
      </c>
      <c r="X215" s="101">
        <v>37011</v>
      </c>
      <c r="Y215" s="101">
        <v>36641</v>
      </c>
      <c r="Z215" s="101">
        <v>36619</v>
      </c>
      <c r="AA215" s="124"/>
      <c r="AB215" s="14">
        <v>476</v>
      </c>
      <c r="AC215" s="14">
        <v>-150</v>
      </c>
      <c r="AD215" s="14">
        <v>999</v>
      </c>
      <c r="AE215" s="14">
        <v>794</v>
      </c>
      <c r="AF215" s="14">
        <v>421</v>
      </c>
      <c r="AG215" s="14">
        <v>360</v>
      </c>
      <c r="AH215" s="14">
        <v>334</v>
      </c>
      <c r="AI215" s="14">
        <v>1041</v>
      </c>
      <c r="AJ215" s="14">
        <v>859</v>
      </c>
      <c r="AK215" s="14">
        <v>1028</v>
      </c>
      <c r="AL215" s="14">
        <v>1333</v>
      </c>
      <c r="AM215" s="14">
        <v>2732</v>
      </c>
      <c r="AN215" s="14">
        <v>1573</v>
      </c>
      <c r="AO215" s="14">
        <v>938</v>
      </c>
      <c r="AP215" s="14">
        <v>280</v>
      </c>
      <c r="AQ215" s="14">
        <v>796</v>
      </c>
      <c r="AR215" s="14">
        <v>512</v>
      </c>
      <c r="AS215" s="14">
        <v>-370</v>
      </c>
      <c r="AT215" s="14">
        <v>-22</v>
      </c>
      <c r="AU215" s="13">
        <v>13956</v>
      </c>
      <c r="AV215" s="13"/>
      <c r="AW215" s="14">
        <v>444</v>
      </c>
      <c r="AX215" s="14">
        <v>946</v>
      </c>
      <c r="AY215" s="14">
        <v>1100</v>
      </c>
      <c r="AZ215" s="14">
        <v>1143</v>
      </c>
      <c r="BA215" s="14">
        <v>1056</v>
      </c>
      <c r="BB215" s="14">
        <v>1138</v>
      </c>
      <c r="BC215" s="14">
        <v>1159</v>
      </c>
      <c r="BD215" s="14">
        <v>1167</v>
      </c>
      <c r="BE215" s="14">
        <v>1450</v>
      </c>
      <c r="BF215" s="14">
        <v>1387</v>
      </c>
      <c r="BG215" s="14">
        <v>1283</v>
      </c>
      <c r="BH215" s="14">
        <v>1163</v>
      </c>
      <c r="BI215" s="14">
        <v>1011</v>
      </c>
      <c r="BJ215" s="14">
        <v>1186</v>
      </c>
      <c r="BK215" s="14">
        <v>1203</v>
      </c>
      <c r="BL215" s="14">
        <v>632</v>
      </c>
      <c r="BM215" s="14">
        <v>1044</v>
      </c>
      <c r="BN215" s="14">
        <v>1475</v>
      </c>
      <c r="BO215" s="14">
        <v>1726</v>
      </c>
      <c r="BP215" s="13">
        <v>21713</v>
      </c>
      <c r="BQ215" s="13"/>
      <c r="BR215" s="14">
        <v>920</v>
      </c>
      <c r="BS215" s="14">
        <v>796</v>
      </c>
      <c r="BT215" s="14">
        <v>2099</v>
      </c>
      <c r="BU215" s="14">
        <v>1937</v>
      </c>
      <c r="BV215" s="14">
        <v>1477</v>
      </c>
      <c r="BW215" s="14">
        <v>1498</v>
      </c>
      <c r="BX215" s="14">
        <v>1493</v>
      </c>
      <c r="BY215" s="14">
        <v>2208</v>
      </c>
      <c r="BZ215" s="14">
        <v>2309</v>
      </c>
      <c r="CA215" s="14">
        <v>2415</v>
      </c>
      <c r="CB215" s="14">
        <v>2616</v>
      </c>
      <c r="CC215" s="14">
        <v>3895</v>
      </c>
      <c r="CD215" s="14">
        <v>2584</v>
      </c>
      <c r="CE215" s="14">
        <v>2124</v>
      </c>
      <c r="CF215" s="14">
        <v>1483</v>
      </c>
      <c r="CG215" s="14">
        <v>1428</v>
      </c>
      <c r="CH215" s="14">
        <v>1556</v>
      </c>
      <c r="CI215" s="14">
        <v>1105</v>
      </c>
      <c r="CJ215" s="14">
        <v>1704</v>
      </c>
      <c r="CK215" s="13">
        <v>35647</v>
      </c>
      <c r="CL215" s="13"/>
      <c r="CM215" s="14"/>
      <c r="CN215" s="14">
        <v>-124</v>
      </c>
      <c r="CO215" s="14">
        <v>1303</v>
      </c>
      <c r="CP215" s="14">
        <v>-162</v>
      </c>
      <c r="CQ215" s="14">
        <v>-460</v>
      </c>
      <c r="CR215" s="14">
        <v>21</v>
      </c>
      <c r="CS215" s="14">
        <v>-5</v>
      </c>
      <c r="CT215" s="14">
        <v>715</v>
      </c>
      <c r="CU215" s="14">
        <v>101</v>
      </c>
      <c r="CV215" s="14">
        <v>106</v>
      </c>
      <c r="CW215" s="14">
        <v>201</v>
      </c>
      <c r="CX215" s="14">
        <v>1279</v>
      </c>
      <c r="CY215" s="14">
        <v>-1311</v>
      </c>
      <c r="CZ215" s="14">
        <v>-460</v>
      </c>
      <c r="DA215" s="14">
        <v>-641</v>
      </c>
      <c r="DB215" s="14">
        <v>-55</v>
      </c>
      <c r="DC215" s="14">
        <v>128</v>
      </c>
      <c r="DD215" s="14">
        <v>128</v>
      </c>
      <c r="DE215" s="14">
        <v>-451</v>
      </c>
      <c r="DF215" s="13"/>
      <c r="DG215" s="13"/>
      <c r="DH215" s="13"/>
      <c r="DI215" s="41"/>
      <c r="DJ215" s="41">
        <v>4.2341782871337438E-3</v>
      </c>
      <c r="DK215" s="41">
        <v>-6.6822742474916388E-2</v>
      </c>
      <c r="DL215" s="41">
        <v>0.23751121746933893</v>
      </c>
      <c r="DM215" s="41">
        <v>4.1234084231145933E-2</v>
      </c>
      <c r="DN215" s="41">
        <v>3.4042553191489362E-2</v>
      </c>
      <c r="DO215" s="41">
        <v>1.127959204349735E-2</v>
      </c>
      <c r="DP215" s="41">
        <v>3.2851552638222668E-2</v>
      </c>
      <c r="DQ215" s="41">
        <v>2.1865852106401934E-2</v>
      </c>
      <c r="DR215" s="41">
        <v>2.458683121666547E-2</v>
      </c>
      <c r="DS215" s="41">
        <v>3.0017789988064945E-2</v>
      </c>
      <c r="DT215" s="41">
        <v>4.4350649350649349E-2</v>
      </c>
      <c r="DU215" s="41">
        <v>3.1326510134457156E-2</v>
      </c>
      <c r="DV215" s="41">
        <v>3.5951603610524296E-2</v>
      </c>
      <c r="DW215" s="41">
        <v>1.5102481121898598E-2</v>
      </c>
      <c r="DX215" s="41">
        <v>1.9562546080117964E-2</v>
      </c>
      <c r="DY215" s="41">
        <v>0</v>
      </c>
      <c r="DZ215" s="41">
        <v>-0.28984575835475579</v>
      </c>
      <c r="EA215" s="41">
        <v>-0.28984575835475579</v>
      </c>
      <c r="EB215" s="41">
        <v>3.8023043935415328E-2</v>
      </c>
      <c r="EC215" s="13"/>
      <c r="ED215" s="41">
        <v>1.8408723413076828E-2</v>
      </c>
      <c r="EE215" s="41">
        <v>1.5288147645366689E-2</v>
      </c>
      <c r="EF215" s="41">
        <v>1.7493360474547161E-2</v>
      </c>
      <c r="EG215" s="41">
        <v>2.4679362611737272E-2</v>
      </c>
      <c r="EH215" s="41">
        <v>3.1397734368031401E-2</v>
      </c>
      <c r="EI215" s="41">
        <v>3.2834184483106842E-2</v>
      </c>
      <c r="EJ215" s="41">
        <v>3.689672736533809E-2</v>
      </c>
      <c r="EK215" s="41">
        <v>3.6709657124882035E-2</v>
      </c>
      <c r="EL215" s="41">
        <v>4.033940742801502E-2</v>
      </c>
      <c r="EM215" s="41">
        <v>3.6852033902808404E-2</v>
      </c>
      <c r="EN215" s="41">
        <v>3.9225877461171579E-2</v>
      </c>
      <c r="EO215" s="41">
        <v>3.3960170530864919E-2</v>
      </c>
      <c r="EP215" s="41">
        <v>3.3942120459276172E-2</v>
      </c>
      <c r="EQ215" s="41">
        <v>3.0717430717430716E-2</v>
      </c>
      <c r="ER215" s="41">
        <v>3.4567972184707335E-2</v>
      </c>
      <c r="ES215" s="41">
        <v>3.3749866495781267E-2</v>
      </c>
      <c r="ET215" s="41">
        <v>3.8565254331203135E-2</v>
      </c>
      <c r="EU215" s="41">
        <v>4.6184676081034534E-2</v>
      </c>
      <c r="EV215" s="41">
        <v>4.6184676081034534E-2</v>
      </c>
      <c r="EW215" s="41">
        <v>3.0836854878400623E-2</v>
      </c>
      <c r="EX215" s="13"/>
      <c r="EY215" s="112">
        <v>3.1735081062435319E-2</v>
      </c>
      <c r="EZ215" s="41">
        <v>3.0432787888056277E-2</v>
      </c>
      <c r="FA215" s="41">
        <v>4.413279788061647E-2</v>
      </c>
      <c r="FB215" s="41">
        <v>3.930600649350649E-2</v>
      </c>
      <c r="FC215" s="41">
        <v>3.4018149154728457E-2</v>
      </c>
      <c r="FD215" s="41">
        <v>3.3423324929159511E-2</v>
      </c>
      <c r="FE215" s="41">
        <v>2.4633711721224919E-2</v>
      </c>
      <c r="FF215" s="41">
        <v>3.5013161650439252E-2</v>
      </c>
      <c r="FG215" s="41">
        <v>3.0692542868536489E-2</v>
      </c>
      <c r="FH215" s="41">
        <v>3.0397240962642232E-2</v>
      </c>
      <c r="FI215" s="41">
        <v>3.3923361213771638E-2</v>
      </c>
      <c r="FJ215" s="41">
        <v>4.0638106963253554E-2</v>
      </c>
      <c r="FK215" s="41">
        <v>3.2305064308681672E-2</v>
      </c>
      <c r="FL215" s="41">
        <v>3.2825431201175655E-2</v>
      </c>
      <c r="FM215" s="41">
        <v>2.7585317314070906E-2</v>
      </c>
      <c r="FN215" s="41">
        <v>2.403393025447691E-2</v>
      </c>
      <c r="FO215" s="41">
        <v>2.3074755683419098E-2</v>
      </c>
      <c r="FP215" s="41">
        <v>1.7248107390931085E-2</v>
      </c>
      <c r="FQ215" s="41">
        <v>1.7248107390931085E-2</v>
      </c>
      <c r="FR215" s="41">
        <v>3.1314203897046818E-2</v>
      </c>
      <c r="FS215" s="13"/>
      <c r="FT215" s="26"/>
      <c r="FU215" s="112">
        <v>1.9572404672691206E-2</v>
      </c>
      <c r="FV215" s="41">
        <v>4.0844523120763351E-2</v>
      </c>
      <c r="FW215" s="41">
        <v>4.7803224544782932E-2</v>
      </c>
      <c r="FX215" s="41">
        <v>4.7605164514785504E-2</v>
      </c>
      <c r="FY215" s="41">
        <v>4.2573778422835024E-2</v>
      </c>
      <c r="FZ215" s="41">
        <v>4.5113974231912782E-2</v>
      </c>
      <c r="GA215" s="41">
        <v>4.5299980457299202E-2</v>
      </c>
      <c r="GB215" s="41">
        <v>4.5024885219337167E-2</v>
      </c>
      <c r="GC215" s="41">
        <v>5.3783382789317505E-2</v>
      </c>
      <c r="GD215" s="41">
        <v>4.9858010712103239E-2</v>
      </c>
      <c r="GE215" s="41">
        <v>4.447602870315804E-2</v>
      </c>
      <c r="GF215" s="41">
        <v>3.8535453943008613E-2</v>
      </c>
      <c r="GG215" s="41">
        <v>3.0718279047156051E-2</v>
      </c>
      <c r="GH215" s="41">
        <v>3.4403736257360831E-2</v>
      </c>
      <c r="GI215" s="41">
        <v>3.3974413284758115E-2</v>
      </c>
      <c r="GJ215" s="41">
        <v>1.7701593703610342E-2</v>
      </c>
      <c r="GK215" s="41">
        <v>2.8603523384202308E-2</v>
      </c>
      <c r="GL215" s="41">
        <v>3.9853016670719513E-2</v>
      </c>
      <c r="GM215" s="41"/>
      <c r="GN215" s="41"/>
      <c r="GO215" s="41"/>
      <c r="GP215" s="14">
        <v>2.1532499999999999</v>
      </c>
      <c r="GQ215" s="14">
        <v>4.9224599999999992</v>
      </c>
      <c r="GR215" s="14">
        <v>7.464599999999999</v>
      </c>
      <c r="GS215" s="14">
        <v>8.1919199999999996</v>
      </c>
      <c r="GT215" s="14">
        <v>7.1400899999999989</v>
      </c>
      <c r="GU215" s="14">
        <v>3.7253400000000001</v>
      </c>
      <c r="GV215" s="14">
        <v>4.3760999999999992</v>
      </c>
      <c r="GW215" s="14">
        <v>11.26737</v>
      </c>
      <c r="GX215" s="14">
        <v>10.17117</v>
      </c>
      <c r="GY215" s="14">
        <v>11.026380000000001</v>
      </c>
      <c r="GZ215" s="14">
        <v>17.921130000000002</v>
      </c>
      <c r="HA215" s="14">
        <v>26.14263</v>
      </c>
      <c r="HB215" s="14">
        <v>32.161290000000001</v>
      </c>
      <c r="HC215" s="14">
        <v>32.414459999999998</v>
      </c>
      <c r="HD215" s="14">
        <v>29.628720000000001</v>
      </c>
      <c r="HE215" s="14">
        <v>32.61891</v>
      </c>
      <c r="HF215" s="14">
        <v>28.494240000000005</v>
      </c>
      <c r="HG215" s="14">
        <v>29.330309999999997</v>
      </c>
      <c r="HH215" s="14">
        <v>34.717350000000003</v>
      </c>
      <c r="HI215" s="13">
        <v>333.86771999999996</v>
      </c>
      <c r="HJ215" s="114">
        <f t="shared" si="496"/>
        <v>2.3404891304347826E-3</v>
      </c>
      <c r="HK215" s="114">
        <f t="shared" si="497"/>
        <v>6.1839949748743704E-3</v>
      </c>
      <c r="HL215" s="114">
        <f t="shared" si="498"/>
        <v>3.5562648880419242E-3</v>
      </c>
      <c r="HM215" s="114">
        <f t="shared" si="499"/>
        <v>4.2291791430046459E-3</v>
      </c>
      <c r="HN215" s="114">
        <f t="shared" si="500"/>
        <v>4.8341841570751515E-3</v>
      </c>
      <c r="HO215" s="114">
        <f t="shared" si="501"/>
        <v>2.4868758344459281E-3</v>
      </c>
      <c r="HP215" s="114">
        <f t="shared" si="502"/>
        <v>2.9310783657066305E-3</v>
      </c>
      <c r="HQ215" s="114">
        <f t="shared" si="503"/>
        <v>5.1029755434782607E-3</v>
      </c>
      <c r="HR215" s="114">
        <f t="shared" si="504"/>
        <v>4.4050108271979213E-3</v>
      </c>
      <c r="HS215" s="114">
        <f t="shared" si="505"/>
        <v>4.565788819875777E-3</v>
      </c>
      <c r="HT215" s="114">
        <f t="shared" si="506"/>
        <v>6.8505848623853218E-3</v>
      </c>
      <c r="HU215" s="114">
        <f t="shared" si="507"/>
        <v>6.7118433889602055E-3</v>
      </c>
      <c r="HV215" s="114">
        <f t="shared" si="508"/>
        <v>1.2446319659442725E-2</v>
      </c>
      <c r="HW215" s="114">
        <f t="shared" si="509"/>
        <v>1.5261045197740112E-2</v>
      </c>
      <c r="HX215" s="114">
        <f t="shared" si="510"/>
        <v>1.9978907619689817E-2</v>
      </c>
      <c r="HY215" s="114">
        <f t="shared" si="511"/>
        <v>2.2842373949579831E-2</v>
      </c>
      <c r="HZ215" s="114">
        <f t="shared" si="512"/>
        <v>1.8312493573264785E-2</v>
      </c>
      <c r="IA215" s="114">
        <f t="shared" si="513"/>
        <v>2.654326696832579E-2</v>
      </c>
      <c r="IB215" s="114">
        <f t="shared" si="514"/>
        <v>2.0374031690140848E-2</v>
      </c>
      <c r="IC215" s="41">
        <f t="shared" si="515"/>
        <v>9.3659415939630255E-3</v>
      </c>
      <c r="ID215" s="41"/>
      <c r="IE215" s="170">
        <f t="shared" si="516"/>
        <v>3.0517876560182915E-6</v>
      </c>
      <c r="IF215" s="170">
        <f t="shared" si="517"/>
        <v>2.9348247681317006E-5</v>
      </c>
    </row>
    <row r="216" spans="2:240" ht="12" customHeight="1" outlineLevel="2" x14ac:dyDescent="0.25">
      <c r="B216" s="63">
        <f>B73+B74</f>
        <v>0</v>
      </c>
      <c r="C216" s="63"/>
      <c r="D216" s="38"/>
      <c r="E216" s="89" t="s">
        <v>200</v>
      </c>
      <c r="F216" s="33" t="s">
        <v>208</v>
      </c>
      <c r="G216" s="70">
        <v>14539</v>
      </c>
      <c r="H216" s="12">
        <v>14387</v>
      </c>
      <c r="I216" s="12">
        <v>14156</v>
      </c>
      <c r="J216" s="12">
        <v>14227</v>
      </c>
      <c r="K216" s="12">
        <v>14220</v>
      </c>
      <c r="L216" s="12">
        <v>14183</v>
      </c>
      <c r="M216" s="12">
        <v>14050</v>
      </c>
      <c r="N216" s="12">
        <v>13811</v>
      </c>
      <c r="O216" s="12">
        <v>13902</v>
      </c>
      <c r="P216" s="12">
        <v>14033</v>
      </c>
      <c r="Q216" s="12">
        <v>14117</v>
      </c>
      <c r="R216" s="12">
        <v>14120</v>
      </c>
      <c r="S216" s="12">
        <v>14400</v>
      </c>
      <c r="T216" s="12">
        <v>14409</v>
      </c>
      <c r="U216" s="12">
        <v>14342</v>
      </c>
      <c r="V216" s="97">
        <v>14338</v>
      </c>
      <c r="W216" s="97">
        <v>14328</v>
      </c>
      <c r="X216" s="97">
        <v>14187</v>
      </c>
      <c r="Y216" s="97">
        <v>13971</v>
      </c>
      <c r="Z216" s="97">
        <v>13546</v>
      </c>
      <c r="AA216" s="125"/>
      <c r="AB216" s="12">
        <v>-152</v>
      </c>
      <c r="AC216" s="12">
        <v>-231</v>
      </c>
      <c r="AD216" s="12">
        <v>71</v>
      </c>
      <c r="AE216" s="12">
        <v>-7</v>
      </c>
      <c r="AF216" s="12">
        <v>-37</v>
      </c>
      <c r="AG216" s="12">
        <v>-133</v>
      </c>
      <c r="AH216" s="12">
        <v>-239</v>
      </c>
      <c r="AI216" s="12">
        <v>91</v>
      </c>
      <c r="AJ216" s="12">
        <v>131</v>
      </c>
      <c r="AK216" s="12">
        <v>84</v>
      </c>
      <c r="AL216" s="12">
        <v>3</v>
      </c>
      <c r="AM216" s="12">
        <v>280</v>
      </c>
      <c r="AN216" s="12">
        <v>9</v>
      </c>
      <c r="AO216" s="12">
        <v>-67</v>
      </c>
      <c r="AP216" s="12">
        <v>-4</v>
      </c>
      <c r="AQ216" s="12">
        <v>-10</v>
      </c>
      <c r="AR216" s="12">
        <v>-141</v>
      </c>
      <c r="AS216" s="12">
        <v>-216</v>
      </c>
      <c r="AT216" s="12">
        <v>-425</v>
      </c>
      <c r="AU216" s="63">
        <v>-568</v>
      </c>
      <c r="AV216" s="63"/>
      <c r="AW216" s="12">
        <v>78</v>
      </c>
      <c r="AX216" s="12">
        <v>116</v>
      </c>
      <c r="AY216" s="12">
        <v>144</v>
      </c>
      <c r="AZ216" s="12">
        <v>198</v>
      </c>
      <c r="BA216" s="12">
        <v>199</v>
      </c>
      <c r="BB216" s="12">
        <v>188</v>
      </c>
      <c r="BC216" s="12">
        <v>159</v>
      </c>
      <c r="BD216" s="12">
        <v>155</v>
      </c>
      <c r="BE216" s="12">
        <v>180</v>
      </c>
      <c r="BF216" s="12">
        <v>216</v>
      </c>
      <c r="BG216" s="12">
        <v>213</v>
      </c>
      <c r="BH216" s="12">
        <v>206</v>
      </c>
      <c r="BI216" s="12">
        <v>183</v>
      </c>
      <c r="BJ216" s="12">
        <v>180</v>
      </c>
      <c r="BK216" s="12">
        <v>208</v>
      </c>
      <c r="BL216" s="12">
        <v>129</v>
      </c>
      <c r="BM216" s="12">
        <v>198</v>
      </c>
      <c r="BN216" s="12">
        <v>166</v>
      </c>
      <c r="BO216" s="12">
        <v>182</v>
      </c>
      <c r="BP216" s="63">
        <v>3298</v>
      </c>
      <c r="BQ216" s="63"/>
      <c r="BR216" s="12">
        <v>-74</v>
      </c>
      <c r="BS216" s="12">
        <v>-115</v>
      </c>
      <c r="BT216" s="12">
        <v>215</v>
      </c>
      <c r="BU216" s="12">
        <v>191</v>
      </c>
      <c r="BV216" s="12">
        <v>162</v>
      </c>
      <c r="BW216" s="12">
        <v>55</v>
      </c>
      <c r="BX216" s="12">
        <v>-80</v>
      </c>
      <c r="BY216" s="12">
        <v>246</v>
      </c>
      <c r="BZ216" s="12">
        <v>311</v>
      </c>
      <c r="CA216" s="12">
        <v>300</v>
      </c>
      <c r="CB216" s="12">
        <v>216</v>
      </c>
      <c r="CC216" s="12">
        <v>486</v>
      </c>
      <c r="CD216" s="12">
        <v>192</v>
      </c>
      <c r="CE216" s="12">
        <v>113</v>
      </c>
      <c r="CF216" s="12">
        <v>204</v>
      </c>
      <c r="CG216" s="12">
        <v>119</v>
      </c>
      <c r="CH216" s="12">
        <v>57</v>
      </c>
      <c r="CI216" s="12">
        <v>-50</v>
      </c>
      <c r="CJ216" s="12">
        <v>-243</v>
      </c>
      <c r="CK216" s="63">
        <v>2305</v>
      </c>
      <c r="CL216" s="63"/>
      <c r="CM216" s="12"/>
      <c r="CN216" s="12">
        <v>-41</v>
      </c>
      <c r="CO216" s="12">
        <v>330</v>
      </c>
      <c r="CP216" s="12">
        <v>-24</v>
      </c>
      <c r="CQ216" s="12">
        <v>-29</v>
      </c>
      <c r="CR216" s="12">
        <v>-107</v>
      </c>
      <c r="CS216" s="12">
        <v>-135</v>
      </c>
      <c r="CT216" s="12">
        <v>326</v>
      </c>
      <c r="CU216" s="12">
        <v>65</v>
      </c>
      <c r="CV216" s="12">
        <v>-11</v>
      </c>
      <c r="CW216" s="12">
        <v>-84</v>
      </c>
      <c r="CX216" s="12">
        <v>270</v>
      </c>
      <c r="CY216" s="12">
        <v>-294</v>
      </c>
      <c r="CZ216" s="12">
        <v>-79</v>
      </c>
      <c r="DA216" s="12">
        <v>91</v>
      </c>
      <c r="DB216" s="12">
        <v>-85</v>
      </c>
      <c r="DC216" s="12">
        <v>-62</v>
      </c>
      <c r="DD216" s="12">
        <v>-62</v>
      </c>
      <c r="DE216" s="12">
        <v>-107</v>
      </c>
      <c r="DF216" s="63"/>
      <c r="DG216" s="63"/>
      <c r="DH216" s="63"/>
      <c r="DI216" s="74"/>
      <c r="DJ216" s="74">
        <v>6.5206345621859653E-3</v>
      </c>
      <c r="DK216" s="74">
        <v>-4.749163879598662E-3</v>
      </c>
      <c r="DL216" s="74">
        <v>-2.0939276099311995E-3</v>
      </c>
      <c r="DM216" s="74">
        <v>-3.623898139079334E-3</v>
      </c>
      <c r="DN216" s="74">
        <v>-1.2576832151300236E-2</v>
      </c>
      <c r="DO216" s="74">
        <v>-8.0713248454966063E-3</v>
      </c>
      <c r="DP216" s="74">
        <v>2.8717495581923758E-3</v>
      </c>
      <c r="DQ216" s="74">
        <v>3.3346060837469772E-3</v>
      </c>
      <c r="DR216" s="74">
        <v>2.0090406830738324E-3</v>
      </c>
      <c r="DS216" s="74">
        <v>6.7556916702321706E-5</v>
      </c>
      <c r="DT216" s="74">
        <v>4.5454545454545452E-3</v>
      </c>
      <c r="DU216" s="74">
        <v>1.8061408789885611E-4</v>
      </c>
      <c r="DV216" s="74">
        <v>-2.5734588054541962E-3</v>
      </c>
      <c r="DW216" s="74">
        <v>-2.0547593363127344E-4</v>
      </c>
      <c r="DX216" s="74">
        <v>-2.457606291472106E-4</v>
      </c>
      <c r="DY216" s="74">
        <v>0</v>
      </c>
      <c r="DZ216" s="74">
        <v>-1.8771929824561404</v>
      </c>
      <c r="EA216" s="74">
        <v>-1.8771929824561404</v>
      </c>
      <c r="EB216" s="22">
        <v>-5.8077763648274453E-4</v>
      </c>
      <c r="EC216" s="63"/>
      <c r="ED216" s="74">
        <v>3.2339649239189021E-3</v>
      </c>
      <c r="EE216" s="74">
        <v>1.8746565823071204E-3</v>
      </c>
      <c r="EF216" s="74">
        <v>2.2900399166679917E-3</v>
      </c>
      <c r="EG216" s="74">
        <v>4.275165176836378E-3</v>
      </c>
      <c r="EH216" s="74">
        <v>5.9168078970059171E-3</v>
      </c>
      <c r="EI216" s="74">
        <v>5.4242765226925182E-3</v>
      </c>
      <c r="EJ216" s="74">
        <v>5.0617598370049661E-3</v>
      </c>
      <c r="EK216" s="74">
        <v>4.875747090279962E-3</v>
      </c>
      <c r="EL216" s="74">
        <v>5.0076505772708307E-3</v>
      </c>
      <c r="EM216" s="74">
        <v>5.7390333979860245E-3</v>
      </c>
      <c r="EN216" s="74">
        <v>6.5121682768741595E-3</v>
      </c>
      <c r="EO216" s="74">
        <v>6.0153010570577585E-3</v>
      </c>
      <c r="EP216" s="74">
        <v>6.1438259585039953E-3</v>
      </c>
      <c r="EQ216" s="74">
        <v>4.662004662004662E-3</v>
      </c>
      <c r="ER216" s="74">
        <v>5.9768397459843111E-3</v>
      </c>
      <c r="ES216" s="74">
        <v>6.8888176866388979E-3</v>
      </c>
      <c r="ET216" s="74">
        <v>7.314099959366111E-3</v>
      </c>
      <c r="EU216" s="74">
        <v>5.1977330369164295E-3</v>
      </c>
      <c r="EV216" s="74">
        <v>5.1977330369164295E-3</v>
      </c>
      <c r="EW216" s="22">
        <v>4.8075068695200051E-3</v>
      </c>
      <c r="EX216" s="63"/>
      <c r="EY216" s="75">
        <v>-2.5526043463263196E-3</v>
      </c>
      <c r="EZ216" s="74">
        <v>-4.3966967426211957E-3</v>
      </c>
      <c r="FA216" s="74">
        <v>4.5205105023023067E-3</v>
      </c>
      <c r="FB216" s="74">
        <v>3.8758116883116883E-3</v>
      </c>
      <c r="FC216" s="74">
        <v>3.7311714035653414E-3</v>
      </c>
      <c r="FD216" s="74">
        <v>1.2271581249023852E-3</v>
      </c>
      <c r="FE216" s="74">
        <v>-1.3199577613516368E-3</v>
      </c>
      <c r="FF216" s="74">
        <v>3.9009229012717645E-3</v>
      </c>
      <c r="FG216" s="74">
        <v>4.1339891000930478E-3</v>
      </c>
      <c r="FH216" s="74">
        <v>3.7760547779679791E-3</v>
      </c>
      <c r="FI216" s="74">
        <v>2.8010114763664658E-3</v>
      </c>
      <c r="FJ216" s="74">
        <v>5.0706341422698913E-3</v>
      </c>
      <c r="FK216" s="74">
        <v>2.4115755627009648E-3</v>
      </c>
      <c r="FL216" s="74">
        <v>1.7480083533142547E-3</v>
      </c>
      <c r="FM216" s="74">
        <v>3.7591213975086608E-3</v>
      </c>
      <c r="FN216" s="74">
        <v>2.0028275212064092E-3</v>
      </c>
      <c r="FO216" s="74">
        <v>8.4528346655198493E-4</v>
      </c>
      <c r="FP216" s="74">
        <v>-7.804573480059315E-4</v>
      </c>
      <c r="FQ216" s="74">
        <v>-7.804573480059315E-4</v>
      </c>
      <c r="FR216" s="22">
        <v>2.3506640995102166E-3</v>
      </c>
      <c r="FS216" s="63"/>
      <c r="FT216" s="67"/>
      <c r="FU216" s="75">
        <v>5.3648806657954464E-3</v>
      </c>
      <c r="FV216" s="74">
        <v>8.0628345033710996E-3</v>
      </c>
      <c r="FW216" s="74">
        <v>1.0172365074879909E-2</v>
      </c>
      <c r="FX216" s="74">
        <v>1.3917199690728896E-2</v>
      </c>
      <c r="FY216" s="74">
        <v>1.39943741209564E-2</v>
      </c>
      <c r="FZ216" s="74">
        <v>1.325530564760629E-2</v>
      </c>
      <c r="GA216" s="74">
        <v>1.1316725978647687E-2</v>
      </c>
      <c r="GB216" s="74">
        <v>1.1222938237636666E-2</v>
      </c>
      <c r="GC216" s="74">
        <v>1.294777729823047E-2</v>
      </c>
      <c r="GD216" s="74">
        <v>1.5392289603078459E-2</v>
      </c>
      <c r="GE216" s="74">
        <v>1.5088191542112347E-2</v>
      </c>
      <c r="GF216" s="74">
        <v>1.4589235127478754E-2</v>
      </c>
      <c r="GG216" s="74">
        <v>1.2708333333333334E-2</v>
      </c>
      <c r="GH216" s="74">
        <v>1.2492192379762648E-2</v>
      </c>
      <c r="GI216" s="74">
        <v>1.4502858736577882E-2</v>
      </c>
      <c r="GJ216" s="74">
        <v>8.9970707211605525E-3</v>
      </c>
      <c r="GK216" s="74">
        <v>1.3819095477386936E-2</v>
      </c>
      <c r="GL216" s="74">
        <v>1.1700852893494044E-2</v>
      </c>
      <c r="GM216" s="74"/>
      <c r="GN216" s="22"/>
      <c r="GO216" s="22"/>
      <c r="GP216" s="12">
        <v>4.1759999999999908E-2</v>
      </c>
      <c r="GQ216" s="12">
        <v>2.6099999999999994</v>
      </c>
      <c r="GR216" s="12">
        <v>4.0193999999999992</v>
      </c>
      <c r="GS216" s="12">
        <v>4.1307599999999995</v>
      </c>
      <c r="GT216" s="12">
        <v>3.6331199999999995</v>
      </c>
      <c r="GU216" s="12">
        <v>1.1309999999999998</v>
      </c>
      <c r="GV216" s="12">
        <v>1.2875999999999996</v>
      </c>
      <c r="GW216" s="12">
        <v>4.4265599999999994</v>
      </c>
      <c r="GX216" s="12">
        <v>3.9567599999999996</v>
      </c>
      <c r="GY216" s="12">
        <v>2.0532000000000004</v>
      </c>
      <c r="GZ216" s="12">
        <v>3.2781599999999997</v>
      </c>
      <c r="HA216" s="12">
        <v>5.5227599999999999</v>
      </c>
      <c r="HB216" s="12">
        <v>2.7109199999999998</v>
      </c>
      <c r="HC216" s="12">
        <v>0.22968000000000022</v>
      </c>
      <c r="HD216" s="12">
        <v>2.3768399999999996</v>
      </c>
      <c r="HE216" s="12">
        <v>1.6286399999999999</v>
      </c>
      <c r="HF216" s="12">
        <v>8.3520000000000094E-2</v>
      </c>
      <c r="HG216" s="12">
        <v>-0.27840000000000004</v>
      </c>
      <c r="HH216" s="12">
        <v>-1.9348799999999999</v>
      </c>
      <c r="HI216" s="19">
        <v>40.907399999999996</v>
      </c>
      <c r="HJ216" s="121">
        <f t="shared" ref="HJ216:HJ220" si="518">GP216/BR216</f>
        <v>-5.6432432432432309E-4</v>
      </c>
      <c r="HK216" s="121">
        <f t="shared" ref="HK216:HK220" si="519">GQ216/BS216</f>
        <v>-2.2695652173913037E-2</v>
      </c>
      <c r="HL216" s="121">
        <f t="shared" ref="HL216:HL220" si="520">GR216/BT216</f>
        <v>1.8694883720930228E-2</v>
      </c>
      <c r="HM216" s="121">
        <f t="shared" ref="HM216:HM220" si="521">GS216/BU216</f>
        <v>2.162701570680628E-2</v>
      </c>
      <c r="HN216" s="121">
        <f t="shared" ref="HN216:HN220" si="522">GT216/BV216</f>
        <v>2.2426666666666664E-2</v>
      </c>
      <c r="HO216" s="121">
        <f t="shared" ref="HO216:HO220" si="523">GU216/BW216</f>
        <v>2.056363636363636E-2</v>
      </c>
      <c r="HP216" s="121">
        <f t="shared" ref="HP216:HP220" si="524">GV216/BX216</f>
        <v>-1.6094999999999995E-2</v>
      </c>
      <c r="HQ216" s="121">
        <f t="shared" ref="HQ216:HQ220" si="525">GW216/BY216</f>
        <v>1.7994146341463412E-2</v>
      </c>
      <c r="HR216" s="121">
        <f t="shared" ref="HR216:HR220" si="526">GX216/BZ216</f>
        <v>1.2722700964630225E-2</v>
      </c>
      <c r="HS216" s="121">
        <f t="shared" ref="HS216:HS220" si="527">GY216/CA216</f>
        <v>6.8440000000000011E-3</v>
      </c>
      <c r="HT216" s="121">
        <f t="shared" ref="HT216:HT220" si="528">GZ216/CB216</f>
        <v>1.5176666666666665E-2</v>
      </c>
      <c r="HU216" s="121">
        <f t="shared" ref="HU216:HU220" si="529">HA216/CC216</f>
        <v>1.1363703703703704E-2</v>
      </c>
      <c r="HV216" s="121">
        <f t="shared" ref="HV216:HV220" si="530">HB216/CD216</f>
        <v>1.4119374999999998E-2</v>
      </c>
      <c r="HW216" s="121">
        <f t="shared" ref="HW216:HW220" si="531">HC216/CE216</f>
        <v>2.0325663716814178E-3</v>
      </c>
      <c r="HX216" s="121">
        <f t="shared" ref="HX216:HX220" si="532">HD216/CF216</f>
        <v>1.1651176470588234E-2</v>
      </c>
      <c r="HY216" s="121">
        <f t="shared" ref="HY216:HY220" si="533">HE216/CG216</f>
        <v>1.3686050420168067E-2</v>
      </c>
      <c r="HZ216" s="121">
        <f t="shared" ref="HZ216:HZ220" si="534">HF216/CH216</f>
        <v>1.4652631578947386E-3</v>
      </c>
      <c r="IA216" s="121">
        <f t="shared" ref="IA216:IA220" si="535">HG216/CI216</f>
        <v>5.5680000000000009E-3</v>
      </c>
      <c r="IB216" s="121">
        <f t="shared" ref="IB216:IB220" si="536">HH216/CJ216</f>
        <v>7.962469135802468E-3</v>
      </c>
      <c r="IC216" s="74">
        <f t="shared" si="515"/>
        <v>1.7747245119305855E-2</v>
      </c>
      <c r="ID216" s="74"/>
      <c r="IE216" s="171">
        <f t="shared" si="516"/>
        <v>-1.7008334161094297E-7</v>
      </c>
      <c r="IF216" s="171">
        <f t="shared" si="517"/>
        <v>3.595916691792508E-6</v>
      </c>
    </row>
    <row r="217" spans="2:240" ht="12" customHeight="1" outlineLevel="2" x14ac:dyDescent="0.25">
      <c r="B217" s="63">
        <f>SUM(B52:B72)</f>
        <v>0</v>
      </c>
      <c r="C217" s="63"/>
      <c r="D217" s="37"/>
      <c r="E217" s="88" t="s">
        <v>188</v>
      </c>
      <c r="F217" s="35" t="s">
        <v>209</v>
      </c>
      <c r="G217" s="70">
        <v>2045</v>
      </c>
      <c r="H217" s="12">
        <v>2254</v>
      </c>
      <c r="I217" s="12">
        <v>2418</v>
      </c>
      <c r="J217" s="12">
        <v>2497</v>
      </c>
      <c r="K217" s="12">
        <v>2607</v>
      </c>
      <c r="L217" s="12">
        <v>2715</v>
      </c>
      <c r="M217" s="12">
        <v>2822</v>
      </c>
      <c r="N217" s="12">
        <v>2849</v>
      </c>
      <c r="O217" s="12">
        <v>2843</v>
      </c>
      <c r="P217" s="12">
        <v>2915</v>
      </c>
      <c r="Q217" s="12">
        <v>3019</v>
      </c>
      <c r="R217" s="12">
        <v>3135</v>
      </c>
      <c r="S217" s="12">
        <v>3379</v>
      </c>
      <c r="T217" s="12">
        <v>3596</v>
      </c>
      <c r="U217" s="12">
        <v>3647</v>
      </c>
      <c r="V217" s="97">
        <v>3681</v>
      </c>
      <c r="W217" s="97">
        <v>3878</v>
      </c>
      <c r="X217" s="97">
        <v>4093</v>
      </c>
      <c r="Y217" s="97">
        <v>4194</v>
      </c>
      <c r="Z217" s="97">
        <v>4354</v>
      </c>
      <c r="AA217" s="125"/>
      <c r="AB217" s="12">
        <v>209</v>
      </c>
      <c r="AC217" s="12">
        <v>164</v>
      </c>
      <c r="AD217" s="12">
        <v>79</v>
      </c>
      <c r="AE217" s="12">
        <v>110</v>
      </c>
      <c r="AF217" s="12">
        <v>108</v>
      </c>
      <c r="AG217" s="12">
        <v>107</v>
      </c>
      <c r="AH217" s="12">
        <v>27</v>
      </c>
      <c r="AI217" s="12">
        <v>-6</v>
      </c>
      <c r="AJ217" s="12">
        <v>72</v>
      </c>
      <c r="AK217" s="12">
        <v>104</v>
      </c>
      <c r="AL217" s="12">
        <v>116</v>
      </c>
      <c r="AM217" s="12">
        <v>244</v>
      </c>
      <c r="AN217" s="12">
        <v>217</v>
      </c>
      <c r="AO217" s="12">
        <v>51</v>
      </c>
      <c r="AP217" s="12">
        <v>34</v>
      </c>
      <c r="AQ217" s="12">
        <v>197</v>
      </c>
      <c r="AR217" s="12">
        <v>215</v>
      </c>
      <c r="AS217" s="12">
        <v>101</v>
      </c>
      <c r="AT217" s="12">
        <v>160</v>
      </c>
      <c r="AU217" s="63">
        <v>2149</v>
      </c>
      <c r="AV217" s="63"/>
      <c r="AW217" s="12">
        <v>120</v>
      </c>
      <c r="AX217" s="12">
        <v>207</v>
      </c>
      <c r="AY217" s="12">
        <v>255</v>
      </c>
      <c r="AZ217" s="12">
        <v>270</v>
      </c>
      <c r="BA217" s="12">
        <v>236</v>
      </c>
      <c r="BB217" s="12">
        <v>242</v>
      </c>
      <c r="BC217" s="12">
        <v>258</v>
      </c>
      <c r="BD217" s="12">
        <v>292</v>
      </c>
      <c r="BE217" s="12">
        <v>274</v>
      </c>
      <c r="BF217" s="12">
        <v>309</v>
      </c>
      <c r="BG217" s="12">
        <v>275</v>
      </c>
      <c r="BH217" s="12">
        <v>267</v>
      </c>
      <c r="BI217" s="12">
        <v>234</v>
      </c>
      <c r="BJ217" s="12">
        <v>253</v>
      </c>
      <c r="BK217" s="12">
        <v>218</v>
      </c>
      <c r="BL217" s="12">
        <v>117</v>
      </c>
      <c r="BM217" s="12">
        <v>166</v>
      </c>
      <c r="BN217" s="12">
        <v>206</v>
      </c>
      <c r="BO217" s="12">
        <v>397.5</v>
      </c>
      <c r="BP217" s="63">
        <v>4596.5</v>
      </c>
      <c r="BQ217" s="63"/>
      <c r="BR217" s="12">
        <v>329</v>
      </c>
      <c r="BS217" s="12">
        <v>371</v>
      </c>
      <c r="BT217" s="12">
        <v>334</v>
      </c>
      <c r="BU217" s="12">
        <v>380</v>
      </c>
      <c r="BV217" s="12">
        <v>344</v>
      </c>
      <c r="BW217" s="12">
        <v>349</v>
      </c>
      <c r="BX217" s="12">
        <v>285</v>
      </c>
      <c r="BY217" s="12">
        <v>286</v>
      </c>
      <c r="BZ217" s="12">
        <v>346</v>
      </c>
      <c r="CA217" s="12">
        <v>413</v>
      </c>
      <c r="CB217" s="12">
        <v>391</v>
      </c>
      <c r="CC217" s="12">
        <v>511</v>
      </c>
      <c r="CD217" s="12">
        <v>451</v>
      </c>
      <c r="CE217" s="12">
        <v>304</v>
      </c>
      <c r="CF217" s="12">
        <v>252</v>
      </c>
      <c r="CG217" s="12">
        <v>314</v>
      </c>
      <c r="CH217" s="12">
        <v>381</v>
      </c>
      <c r="CI217" s="12">
        <v>307</v>
      </c>
      <c r="CJ217" s="12">
        <v>557.5</v>
      </c>
      <c r="CK217" s="63">
        <v>6905.5</v>
      </c>
      <c r="CL217" s="63"/>
      <c r="CM217" s="12"/>
      <c r="CN217" s="12">
        <v>42</v>
      </c>
      <c r="CO217" s="12">
        <v>-37</v>
      </c>
      <c r="CP217" s="12">
        <v>46</v>
      </c>
      <c r="CQ217" s="12">
        <v>-36</v>
      </c>
      <c r="CR217" s="12">
        <v>5</v>
      </c>
      <c r="CS217" s="12">
        <v>-64</v>
      </c>
      <c r="CT217" s="12">
        <v>1</v>
      </c>
      <c r="CU217" s="12">
        <v>60</v>
      </c>
      <c r="CV217" s="12">
        <v>67</v>
      </c>
      <c r="CW217" s="12">
        <v>-22</v>
      </c>
      <c r="CX217" s="12">
        <v>120</v>
      </c>
      <c r="CY217" s="12">
        <v>-60</v>
      </c>
      <c r="CZ217" s="12">
        <v>-147</v>
      </c>
      <c r="DA217" s="12">
        <v>-52</v>
      </c>
      <c r="DB217" s="12">
        <v>62</v>
      </c>
      <c r="DC217" s="12">
        <v>67</v>
      </c>
      <c r="DD217" s="12">
        <v>67</v>
      </c>
      <c r="DE217" s="12">
        <v>-74</v>
      </c>
      <c r="DF217" s="63"/>
      <c r="DG217" s="63"/>
      <c r="DH217" s="63"/>
      <c r="DI217" s="74"/>
      <c r="DJ217" s="74">
        <v>-4.6293682605995593E-3</v>
      </c>
      <c r="DK217" s="74">
        <v>-5.2842809364548491E-3</v>
      </c>
      <c r="DL217" s="74">
        <v>3.2904576727490281E-2</v>
      </c>
      <c r="DM217" s="74">
        <v>1.0577864838393732E-2</v>
      </c>
      <c r="DN217" s="74">
        <v>1.0118203309692672E-2</v>
      </c>
      <c r="DO217" s="74">
        <v>9.1182330890547431E-4</v>
      </c>
      <c r="DP217" s="74">
        <v>-1.893461247159808E-4</v>
      </c>
      <c r="DQ217" s="74">
        <v>1.8327605956471936E-3</v>
      </c>
      <c r="DR217" s="74">
        <v>2.487383702853316E-3</v>
      </c>
      <c r="DS217" s="74">
        <v>2.6122007791564393E-3</v>
      </c>
      <c r="DT217" s="74">
        <v>3.9610389610389611E-3</v>
      </c>
      <c r="DU217" s="74">
        <v>4.3548063415613089E-3</v>
      </c>
      <c r="DV217" s="74">
        <v>1.9589014787785674E-3</v>
      </c>
      <c r="DW217" s="74">
        <v>1.7465454358658243E-3</v>
      </c>
      <c r="DX217" s="74">
        <v>4.8414843942000494E-3</v>
      </c>
      <c r="DY217" s="74">
        <v>0</v>
      </c>
      <c r="DZ217" s="74">
        <v>-0.1942257217847769</v>
      </c>
      <c r="EA217" s="74">
        <v>-0.1942257217847769</v>
      </c>
      <c r="EB217" s="22">
        <v>5.0453336856534159E-3</v>
      </c>
      <c r="EC217" s="63"/>
      <c r="ED217" s="74">
        <v>4.9753306521829266E-3</v>
      </c>
      <c r="EE217" s="74">
        <v>3.3452923494618442E-3</v>
      </c>
      <c r="EF217" s="74">
        <v>4.0552790190995693E-3</v>
      </c>
      <c r="EG217" s="74">
        <v>5.8297706956859695E-3</v>
      </c>
      <c r="EH217" s="74">
        <v>7.0169179080070169E-3</v>
      </c>
      <c r="EI217" s="74">
        <v>6.9823133962318594E-3</v>
      </c>
      <c r="EJ217" s="74">
        <v>8.2134216223099452E-3</v>
      </c>
      <c r="EK217" s="74">
        <v>9.1852783894306386E-3</v>
      </c>
      <c r="EL217" s="74">
        <v>7.6227569898455975E-3</v>
      </c>
      <c r="EM217" s="74">
        <v>8.2100061110077852E-3</v>
      </c>
      <c r="EN217" s="74">
        <v>8.4077289959642899E-3</v>
      </c>
      <c r="EO217" s="74">
        <v>7.7965309817204925E-3</v>
      </c>
      <c r="EP217" s="74">
        <v>7.856039750218223E-3</v>
      </c>
      <c r="EQ217" s="74">
        <v>6.5527065527065526E-3</v>
      </c>
      <c r="ER217" s="74">
        <v>6.2641878106950953E-3</v>
      </c>
      <c r="ES217" s="74">
        <v>6.2479974367190003E-3</v>
      </c>
      <c r="ET217" s="74">
        <v>6.1320231982564368E-3</v>
      </c>
      <c r="EU217" s="74">
        <v>6.4501988289444841E-3</v>
      </c>
      <c r="EV217" s="74">
        <v>6.4501988289444841E-3</v>
      </c>
      <c r="EW217" s="22">
        <v>6.4784086473409826E-3</v>
      </c>
      <c r="EX217" s="63"/>
      <c r="EY217" s="75">
        <v>1.1348740945153502E-2</v>
      </c>
      <c r="EZ217" s="74">
        <v>1.4184126013151858E-2</v>
      </c>
      <c r="FA217" s="74">
        <v>7.0225605012510248E-3</v>
      </c>
      <c r="FB217" s="74">
        <v>7.711038961038961E-3</v>
      </c>
      <c r="FC217" s="74">
        <v>7.9229812520152931E-3</v>
      </c>
      <c r="FD217" s="74">
        <v>7.7868761016533167E-3</v>
      </c>
      <c r="FE217" s="74">
        <v>4.7023495248152058E-3</v>
      </c>
      <c r="FF217" s="74">
        <v>4.5352193079826204E-3</v>
      </c>
      <c r="FG217" s="74">
        <v>4.5992290309716868E-3</v>
      </c>
      <c r="FH217" s="74">
        <v>5.1983687443359176E-3</v>
      </c>
      <c r="FI217" s="74">
        <v>5.0703494780522593E-3</v>
      </c>
      <c r="FJ217" s="74">
        <v>5.331469231892828E-3</v>
      </c>
      <c r="FK217" s="74">
        <v>5.6646905144694532E-3</v>
      </c>
      <c r="FL217" s="74">
        <v>4.7026065434295E-3</v>
      </c>
      <c r="FM217" s="74">
        <v>4.6436205498636401E-3</v>
      </c>
      <c r="FN217" s="74">
        <v>5.2847717786454829E-3</v>
      </c>
      <c r="FO217" s="74">
        <v>5.6500526448474784E-3</v>
      </c>
      <c r="FP217" s="74">
        <v>4.7920081167564191E-3</v>
      </c>
      <c r="FQ217" s="74">
        <v>4.7920081167564191E-3</v>
      </c>
      <c r="FR217" s="22">
        <v>5.8563640909304777E-3</v>
      </c>
      <c r="FS217" s="63"/>
      <c r="FT217" s="67"/>
      <c r="FU217" s="75">
        <v>5.8679706601466992E-2</v>
      </c>
      <c r="FV217" s="74">
        <v>9.1836734693877556E-2</v>
      </c>
      <c r="FW217" s="74">
        <v>0.10545905707196029</v>
      </c>
      <c r="FX217" s="74">
        <v>0.10812975570684821</v>
      </c>
      <c r="FY217" s="74">
        <v>9.0525508247027237E-2</v>
      </c>
      <c r="FZ217" s="74">
        <v>8.9134438305709024E-2</v>
      </c>
      <c r="GA217" s="74">
        <v>9.1424521615875262E-2</v>
      </c>
      <c r="GB217" s="74">
        <v>0.10249210249210249</v>
      </c>
      <c r="GC217" s="74">
        <v>9.6377066479071405E-2</v>
      </c>
      <c r="GD217" s="74">
        <v>0.10600343053173242</v>
      </c>
      <c r="GE217" s="74">
        <v>9.1089764822789007E-2</v>
      </c>
      <c r="GF217" s="74">
        <v>8.5167464114832531E-2</v>
      </c>
      <c r="GG217" s="74">
        <v>6.9251257768570579E-2</v>
      </c>
      <c r="GH217" s="74">
        <v>7.0355951056729704E-2</v>
      </c>
      <c r="GI217" s="74">
        <v>5.9775157663833289E-2</v>
      </c>
      <c r="GJ217" s="74">
        <v>3.1784841075794622E-2</v>
      </c>
      <c r="GK217" s="74">
        <v>4.2805569881382156E-2</v>
      </c>
      <c r="GL217" s="74">
        <v>5.03298314194967E-2</v>
      </c>
      <c r="GM217" s="74"/>
      <c r="GN217" s="22"/>
      <c r="GO217" s="22"/>
      <c r="GP217" s="12">
        <v>0.47153999999999996</v>
      </c>
      <c r="GQ217" s="12">
        <v>0.64640999999999993</v>
      </c>
      <c r="GR217" s="12">
        <v>0.21054</v>
      </c>
      <c r="GS217" s="12">
        <v>0.68642999999999998</v>
      </c>
      <c r="GT217" s="12">
        <v>0.59682000000000002</v>
      </c>
      <c r="GU217" s="12">
        <v>0.16008</v>
      </c>
      <c r="GV217" s="12">
        <v>-1.391999999999996E-2</v>
      </c>
      <c r="GW217" s="12">
        <v>-0.15398999999999996</v>
      </c>
      <c r="GX217" s="12">
        <v>0.2697</v>
      </c>
      <c r="GY217" s="12">
        <v>0.25230000000000002</v>
      </c>
      <c r="GZ217" s="12">
        <v>0.39498</v>
      </c>
      <c r="HA217" s="12">
        <v>0.27057000000000003</v>
      </c>
      <c r="HB217" s="12">
        <v>0.23055</v>
      </c>
      <c r="HC217" s="12">
        <v>0.45761999999999997</v>
      </c>
      <c r="HD217" s="12">
        <v>-0.20618999999999998</v>
      </c>
      <c r="HE217" s="12">
        <v>0.33233999999999997</v>
      </c>
      <c r="HF217" s="12">
        <v>0.47849999999999998</v>
      </c>
      <c r="HG217" s="12">
        <v>0.56462999999999997</v>
      </c>
      <c r="HH217" s="12">
        <v>0.53548499999999999</v>
      </c>
      <c r="HI217" s="19">
        <v>6.1843950000000003</v>
      </c>
      <c r="HJ217" s="121">
        <f t="shared" si="518"/>
        <v>1.4332522796352582E-3</v>
      </c>
      <c r="HK217" s="121">
        <f t="shared" si="519"/>
        <v>1.7423450134770888E-3</v>
      </c>
      <c r="HL217" s="121">
        <f t="shared" si="520"/>
        <v>6.3035928143712582E-4</v>
      </c>
      <c r="HM217" s="121">
        <f t="shared" si="521"/>
        <v>1.8063947368421051E-3</v>
      </c>
      <c r="HN217" s="121">
        <f t="shared" si="522"/>
        <v>1.7349418604651163E-3</v>
      </c>
      <c r="HO217" s="121">
        <f t="shared" si="523"/>
        <v>4.5868194842406878E-4</v>
      </c>
      <c r="HP217" s="121">
        <f t="shared" si="524"/>
        <v>-4.8842105263157753E-5</v>
      </c>
      <c r="HQ217" s="121">
        <f t="shared" si="525"/>
        <v>-5.3842657342657331E-4</v>
      </c>
      <c r="HR217" s="121">
        <f t="shared" si="526"/>
        <v>7.7947976878612712E-4</v>
      </c>
      <c r="HS217" s="121">
        <f t="shared" si="527"/>
        <v>6.1089588377723973E-4</v>
      </c>
      <c r="HT217" s="121">
        <f t="shared" si="528"/>
        <v>1.0101790281329924E-3</v>
      </c>
      <c r="HU217" s="121">
        <f t="shared" si="529"/>
        <v>5.294911937377692E-4</v>
      </c>
      <c r="HV217" s="121">
        <f t="shared" si="530"/>
        <v>5.1119733924611971E-4</v>
      </c>
      <c r="HW217" s="121">
        <f t="shared" si="531"/>
        <v>1.5053289473684209E-3</v>
      </c>
      <c r="HX217" s="121">
        <f t="shared" si="532"/>
        <v>-8.1821428571428561E-4</v>
      </c>
      <c r="HY217" s="121">
        <f t="shared" si="533"/>
        <v>1.0584076433121019E-3</v>
      </c>
      <c r="HZ217" s="121">
        <f t="shared" si="534"/>
        <v>1.2559055118110236E-3</v>
      </c>
      <c r="IA217" s="121">
        <f t="shared" si="535"/>
        <v>1.8391856677524429E-3</v>
      </c>
      <c r="IB217" s="121">
        <f t="shared" si="536"/>
        <v>9.6051121076233179E-4</v>
      </c>
      <c r="IC217" s="74">
        <f t="shared" si="515"/>
        <v>8.9557526609224537E-4</v>
      </c>
      <c r="ID217" s="74"/>
      <c r="IE217" s="171">
        <f t="shared" si="516"/>
        <v>4.7071176601409799E-8</v>
      </c>
      <c r="IF217" s="171">
        <f t="shared" si="517"/>
        <v>5.4363193967688319E-7</v>
      </c>
    </row>
    <row r="218" spans="2:240" ht="12" customHeight="1" outlineLevel="2" x14ac:dyDescent="0.25">
      <c r="B218" s="63">
        <f>SUM(B186:B197)</f>
        <v>0</v>
      </c>
      <c r="C218" s="63"/>
      <c r="D218" s="37"/>
      <c r="E218" s="88" t="s">
        <v>186</v>
      </c>
      <c r="F218" s="34" t="s">
        <v>210</v>
      </c>
      <c r="G218" s="70">
        <v>6101</v>
      </c>
      <c r="H218" s="12">
        <v>6520</v>
      </c>
      <c r="I218" s="12">
        <v>6437</v>
      </c>
      <c r="J218" s="12">
        <v>7286</v>
      </c>
      <c r="K218" s="12">
        <v>7977</v>
      </c>
      <c r="L218" s="12">
        <v>8327</v>
      </c>
      <c r="M218" s="12">
        <v>8713</v>
      </c>
      <c r="N218" s="12">
        <v>9259</v>
      </c>
      <c r="O218" s="12">
        <v>10215</v>
      </c>
      <c r="P218" s="12">
        <v>10871</v>
      </c>
      <c r="Q218" s="12">
        <v>11711</v>
      </c>
      <c r="R218" s="12">
        <v>12925</v>
      </c>
      <c r="S218" s="12">
        <v>15133</v>
      </c>
      <c r="T218" s="12">
        <v>16480</v>
      </c>
      <c r="U218" s="12">
        <v>17434</v>
      </c>
      <c r="V218" s="97">
        <v>17684</v>
      </c>
      <c r="W218" s="97">
        <v>18293</v>
      </c>
      <c r="X218" s="97">
        <v>18731</v>
      </c>
      <c r="Y218" s="97">
        <v>18476</v>
      </c>
      <c r="Z218" s="97">
        <v>18719</v>
      </c>
      <c r="AA218" s="125"/>
      <c r="AB218" s="12">
        <v>419</v>
      </c>
      <c r="AC218" s="12">
        <v>-83</v>
      </c>
      <c r="AD218" s="12">
        <v>849</v>
      </c>
      <c r="AE218" s="12">
        <v>691</v>
      </c>
      <c r="AF218" s="12">
        <v>350</v>
      </c>
      <c r="AG218" s="12">
        <v>386</v>
      </c>
      <c r="AH218" s="12">
        <v>546</v>
      </c>
      <c r="AI218" s="12">
        <v>956</v>
      </c>
      <c r="AJ218" s="12">
        <v>656</v>
      </c>
      <c r="AK218" s="12">
        <v>840</v>
      </c>
      <c r="AL218" s="12">
        <v>1214</v>
      </c>
      <c r="AM218" s="12">
        <v>2208</v>
      </c>
      <c r="AN218" s="12">
        <v>1347</v>
      </c>
      <c r="AO218" s="12">
        <v>954</v>
      </c>
      <c r="AP218" s="12">
        <v>250</v>
      </c>
      <c r="AQ218" s="12">
        <v>609</v>
      </c>
      <c r="AR218" s="12">
        <v>438</v>
      </c>
      <c r="AS218" s="12">
        <v>-255</v>
      </c>
      <c r="AT218" s="12">
        <v>243</v>
      </c>
      <c r="AU218" s="63">
        <v>12375</v>
      </c>
      <c r="AV218" s="63"/>
      <c r="AW218" s="12">
        <v>246</v>
      </c>
      <c r="AX218" s="12">
        <v>623</v>
      </c>
      <c r="AY218" s="12">
        <v>701</v>
      </c>
      <c r="AZ218" s="12">
        <v>675</v>
      </c>
      <c r="BA218" s="12">
        <v>621</v>
      </c>
      <c r="BB218" s="12">
        <v>708</v>
      </c>
      <c r="BC218" s="12">
        <v>742</v>
      </c>
      <c r="BD218" s="12">
        <v>720</v>
      </c>
      <c r="BE218" s="12">
        <v>996</v>
      </c>
      <c r="BF218" s="12">
        <v>862</v>
      </c>
      <c r="BG218" s="12">
        <v>795</v>
      </c>
      <c r="BH218" s="12">
        <v>690</v>
      </c>
      <c r="BI218" s="12">
        <v>594</v>
      </c>
      <c r="BJ218" s="12">
        <v>753</v>
      </c>
      <c r="BK218" s="12">
        <v>777</v>
      </c>
      <c r="BL218" s="12">
        <v>386</v>
      </c>
      <c r="BM218" s="12">
        <v>680</v>
      </c>
      <c r="BN218" s="12">
        <v>1103</v>
      </c>
      <c r="BO218" s="12">
        <v>1146.5</v>
      </c>
      <c r="BP218" s="63">
        <v>13818.5</v>
      </c>
      <c r="BQ218" s="63"/>
      <c r="BR218" s="12">
        <v>665</v>
      </c>
      <c r="BS218" s="12">
        <v>540</v>
      </c>
      <c r="BT218" s="12">
        <v>1550</v>
      </c>
      <c r="BU218" s="12">
        <v>1366</v>
      </c>
      <c r="BV218" s="12">
        <v>971</v>
      </c>
      <c r="BW218" s="12">
        <v>1094</v>
      </c>
      <c r="BX218" s="12">
        <v>1288</v>
      </c>
      <c r="BY218" s="12">
        <v>1676</v>
      </c>
      <c r="BZ218" s="12">
        <v>1652</v>
      </c>
      <c r="CA218" s="12">
        <v>1702</v>
      </c>
      <c r="CB218" s="12">
        <v>2009</v>
      </c>
      <c r="CC218" s="12">
        <v>2898</v>
      </c>
      <c r="CD218" s="12">
        <v>1941</v>
      </c>
      <c r="CE218" s="12">
        <v>1707</v>
      </c>
      <c r="CF218" s="12">
        <v>1027</v>
      </c>
      <c r="CG218" s="12">
        <v>995</v>
      </c>
      <c r="CH218" s="12">
        <v>1118</v>
      </c>
      <c r="CI218" s="12">
        <v>848</v>
      </c>
      <c r="CJ218" s="12">
        <v>1389.5</v>
      </c>
      <c r="CK218" s="63">
        <v>26436.5</v>
      </c>
      <c r="CL218" s="63"/>
      <c r="CM218" s="12"/>
      <c r="CN218" s="12">
        <v>-125</v>
      </c>
      <c r="CO218" s="12">
        <v>1010</v>
      </c>
      <c r="CP218" s="12">
        <v>-184</v>
      </c>
      <c r="CQ218" s="12">
        <v>-395</v>
      </c>
      <c r="CR218" s="12">
        <v>123</v>
      </c>
      <c r="CS218" s="12">
        <v>194</v>
      </c>
      <c r="CT218" s="12">
        <v>388</v>
      </c>
      <c r="CU218" s="12">
        <v>-24</v>
      </c>
      <c r="CV218" s="12">
        <v>50</v>
      </c>
      <c r="CW218" s="12">
        <v>307</v>
      </c>
      <c r="CX218" s="12">
        <v>889</v>
      </c>
      <c r="CY218" s="12">
        <v>-957</v>
      </c>
      <c r="CZ218" s="12">
        <v>-234</v>
      </c>
      <c r="DA218" s="12">
        <v>-680</v>
      </c>
      <c r="DB218" s="12">
        <v>-32</v>
      </c>
      <c r="DC218" s="12">
        <v>123</v>
      </c>
      <c r="DD218" s="12">
        <v>123</v>
      </c>
      <c r="DE218" s="12">
        <v>-270</v>
      </c>
      <c r="DF218" s="63"/>
      <c r="DG218" s="63"/>
      <c r="DH218" s="63"/>
      <c r="DI218" s="74"/>
      <c r="DJ218" s="74">
        <v>2.3429119855473382E-3</v>
      </c>
      <c r="DK218" s="74">
        <v>-5.6789297658862876E-2</v>
      </c>
      <c r="DL218" s="74">
        <v>0.20670056835177983</v>
      </c>
      <c r="DM218" s="74">
        <v>3.4280117531831536E-2</v>
      </c>
      <c r="DN218" s="74">
        <v>3.6501182033096928E-2</v>
      </c>
      <c r="DO218" s="74">
        <v>1.8439093580088481E-2</v>
      </c>
      <c r="DP218" s="74">
        <v>3.0169149204746275E-2</v>
      </c>
      <c r="DQ218" s="74">
        <v>1.6698485427007765E-2</v>
      </c>
      <c r="DR218" s="74">
        <v>2.0090406830738324E-2</v>
      </c>
      <c r="DS218" s="74">
        <v>2.7338032292206185E-2</v>
      </c>
      <c r="DT218" s="74">
        <v>3.5844155844155845E-2</v>
      </c>
      <c r="DU218" s="74">
        <v>2.6791089704996988E-2</v>
      </c>
      <c r="DV218" s="74">
        <v>3.6566160937199922E-2</v>
      </c>
      <c r="DW218" s="74">
        <v>1.3561411619664046E-2</v>
      </c>
      <c r="DX218" s="74">
        <v>1.4966822315065126E-2</v>
      </c>
      <c r="DY218" s="74">
        <v>0</v>
      </c>
      <c r="DZ218" s="74">
        <v>-0.24150268336314848</v>
      </c>
      <c r="EA218" s="74">
        <v>-0.24150268336314848</v>
      </c>
      <c r="EB218" s="22">
        <v>3.3558487886244652E-2</v>
      </c>
      <c r="EC218" s="63"/>
      <c r="ED218" s="74">
        <v>1.0199427836974998E-2</v>
      </c>
      <c r="EE218" s="74">
        <v>1.0068198713597725E-2</v>
      </c>
      <c r="EF218" s="74">
        <v>1.11480415387796E-2</v>
      </c>
      <c r="EG218" s="74">
        <v>1.4574426739214923E-2</v>
      </c>
      <c r="EH218" s="74">
        <v>1.8464008563018466E-2</v>
      </c>
      <c r="EI218" s="74">
        <v>2.0427594564182465E-2</v>
      </c>
      <c r="EJ218" s="74">
        <v>2.3621545906023177E-2</v>
      </c>
      <c r="EK218" s="74">
        <v>2.2648631645171436E-2</v>
      </c>
      <c r="EL218" s="74">
        <v>2.7708999860898594E-2</v>
      </c>
      <c r="EM218" s="74">
        <v>2.2902994393814598E-2</v>
      </c>
      <c r="EN218" s="74">
        <v>2.4305980188333128E-2</v>
      </c>
      <c r="EO218" s="74">
        <v>2.0148338492086668E-2</v>
      </c>
      <c r="EP218" s="74">
        <v>1.9942254750553952E-2</v>
      </c>
      <c r="EQ218" s="74">
        <v>1.9502719502719503E-2</v>
      </c>
      <c r="ER218" s="74">
        <v>2.232694462802793E-2</v>
      </c>
      <c r="ES218" s="74">
        <v>2.061305137242337E-2</v>
      </c>
      <c r="ET218" s="74">
        <v>2.5119131173580583E-2</v>
      </c>
      <c r="EU218" s="74">
        <v>3.4536744215173623E-2</v>
      </c>
      <c r="EV218" s="74">
        <v>3.4536744215173623E-2</v>
      </c>
      <c r="EW218" s="22">
        <v>1.9550939361539635E-2</v>
      </c>
      <c r="EX218" s="63"/>
      <c r="EY218" s="75">
        <v>2.2938944463608141E-2</v>
      </c>
      <c r="EZ218" s="74">
        <v>2.0645358617525617E-2</v>
      </c>
      <c r="FA218" s="74">
        <v>3.2589726877063137E-2</v>
      </c>
      <c r="FB218" s="74">
        <v>2.7719155844155845E-2</v>
      </c>
      <c r="FC218" s="74">
        <v>2.2363996499147817E-2</v>
      </c>
      <c r="FD218" s="74">
        <v>2.4409290702603805E-2</v>
      </c>
      <c r="FE218" s="74">
        <v>2.1251319957761351E-2</v>
      </c>
      <c r="FF218" s="74">
        <v>2.6577019441184867E-2</v>
      </c>
      <c r="FG218" s="74">
        <v>2.1959324737471753E-2</v>
      </c>
      <c r="FH218" s="74">
        <v>2.1422817440338335E-2</v>
      </c>
      <c r="FI218" s="74">
        <v>2.6052000259352913E-2</v>
      </c>
      <c r="FJ218" s="74">
        <v>3.0236003589090833E-2</v>
      </c>
      <c r="FK218" s="74">
        <v>2.4228798231511254E-2</v>
      </c>
      <c r="FL218" s="74">
        <v>2.6374816304431899E-2</v>
      </c>
      <c r="FM218" s="74">
        <v>1.9182575366698606E-2</v>
      </c>
      <c r="FN218" s="74">
        <v>1.6746330954625018E-2</v>
      </c>
      <c r="FO218" s="74">
        <v>1.6579419572019635E-2</v>
      </c>
      <c r="FP218" s="74">
        <v>1.3236556622180597E-2</v>
      </c>
      <c r="FQ218" s="74">
        <v>1.3236556622180597E-2</v>
      </c>
      <c r="FR218" s="22">
        <v>2.3107175706606121E-2</v>
      </c>
      <c r="FS218" s="63"/>
      <c r="FT218" s="67"/>
      <c r="FU218" s="75">
        <v>4.0321258810031145E-2</v>
      </c>
      <c r="FV218" s="74">
        <v>9.5552147239263807E-2</v>
      </c>
      <c r="FW218" s="74">
        <v>0.1089016622650303</v>
      </c>
      <c r="FX218" s="74">
        <v>9.2643425748009878E-2</v>
      </c>
      <c r="FY218" s="74">
        <v>7.7848815344114322E-2</v>
      </c>
      <c r="FZ218" s="74">
        <v>8.5024618710219768E-2</v>
      </c>
      <c r="GA218" s="74">
        <v>8.516010558934925E-2</v>
      </c>
      <c r="GB218" s="74">
        <v>7.7762177340965549E-2</v>
      </c>
      <c r="GC218" s="74">
        <v>9.7503671071953013E-2</v>
      </c>
      <c r="GD218" s="74">
        <v>7.9293533253610521E-2</v>
      </c>
      <c r="GE218" s="74">
        <v>6.7884894543591492E-2</v>
      </c>
      <c r="GF218" s="74">
        <v>5.3384912959381046E-2</v>
      </c>
      <c r="GG218" s="74">
        <v>3.9251965902332653E-2</v>
      </c>
      <c r="GH218" s="74">
        <v>4.5725042506679622E-2</v>
      </c>
      <c r="GI218" s="74">
        <v>4.4603903559127439E-2</v>
      </c>
      <c r="GJ218" s="74">
        <v>2.182764080524768E-2</v>
      </c>
      <c r="GK218" s="74">
        <v>3.717268900672388E-2</v>
      </c>
      <c r="GL218" s="74">
        <v>5.8886338155998079E-2</v>
      </c>
      <c r="GM218" s="74"/>
      <c r="GN218" s="22"/>
      <c r="GO218" s="22"/>
      <c r="GP218" s="12">
        <v>1.63995</v>
      </c>
      <c r="GQ218" s="12">
        <v>1.6660500000000003</v>
      </c>
      <c r="GR218" s="12">
        <v>3.2346600000000003</v>
      </c>
      <c r="GS218" s="12">
        <v>3.37473</v>
      </c>
      <c r="GT218" s="12">
        <v>2.9101499999999998</v>
      </c>
      <c r="GU218" s="12">
        <v>2.4342600000000001</v>
      </c>
      <c r="GV218" s="12">
        <v>3.10242</v>
      </c>
      <c r="GW218" s="12">
        <v>6.9948000000000006</v>
      </c>
      <c r="GX218" s="12">
        <v>5.9447099999999997</v>
      </c>
      <c r="GY218" s="12">
        <v>8.7208800000000011</v>
      </c>
      <c r="GZ218" s="12">
        <v>14.247990000000001</v>
      </c>
      <c r="HA218" s="12">
        <v>20.349299999999999</v>
      </c>
      <c r="HB218" s="12">
        <v>29.219820000000002</v>
      </c>
      <c r="HC218" s="12">
        <v>31.727160000000001</v>
      </c>
      <c r="HD218" s="12">
        <v>27.458070000000003</v>
      </c>
      <c r="HE218" s="12">
        <v>30.65793</v>
      </c>
      <c r="HF218" s="12">
        <v>27.932220000000004</v>
      </c>
      <c r="HG218" s="12">
        <v>29.044079999999997</v>
      </c>
      <c r="HH218" s="12">
        <v>36.116745000000002</v>
      </c>
      <c r="HI218" s="19">
        <v>286.77592499999997</v>
      </c>
      <c r="HJ218" s="121">
        <f t="shared" si="518"/>
        <v>2.4660902255639098E-3</v>
      </c>
      <c r="HK218" s="121">
        <f t="shared" si="519"/>
        <v>3.0852777777777784E-3</v>
      </c>
      <c r="HL218" s="121">
        <f t="shared" si="520"/>
        <v>2.0868774193548391E-3</v>
      </c>
      <c r="HM218" s="121">
        <f t="shared" si="521"/>
        <v>2.4705197657393851E-3</v>
      </c>
      <c r="HN218" s="121">
        <f t="shared" si="522"/>
        <v>2.9970648815653964E-3</v>
      </c>
      <c r="HO218" s="121">
        <f t="shared" si="523"/>
        <v>2.2251005484460696E-3</v>
      </c>
      <c r="HP218" s="121">
        <f t="shared" si="524"/>
        <v>2.4087111801242237E-3</v>
      </c>
      <c r="HQ218" s="121">
        <f t="shared" si="525"/>
        <v>4.1735083532219571E-3</v>
      </c>
      <c r="HR218" s="121">
        <f t="shared" si="526"/>
        <v>3.5984927360774815E-3</v>
      </c>
      <c r="HS218" s="121">
        <f t="shared" si="527"/>
        <v>5.1239012925969451E-3</v>
      </c>
      <c r="HT218" s="121">
        <f t="shared" si="528"/>
        <v>7.0920806371329026E-3</v>
      </c>
      <c r="HU218" s="121">
        <f t="shared" si="529"/>
        <v>7.0218426501035191E-3</v>
      </c>
      <c r="HV218" s="121">
        <f t="shared" si="530"/>
        <v>1.5054003091190109E-2</v>
      </c>
      <c r="HW218" s="121">
        <f t="shared" si="531"/>
        <v>1.8586502636203869E-2</v>
      </c>
      <c r="HX218" s="121">
        <f t="shared" si="532"/>
        <v>2.6736192794547229E-2</v>
      </c>
      <c r="HY218" s="121">
        <f t="shared" si="533"/>
        <v>3.0811989949748743E-2</v>
      </c>
      <c r="HZ218" s="121">
        <f t="shared" si="534"/>
        <v>2.4984096601073348E-2</v>
      </c>
      <c r="IA218" s="121">
        <f t="shared" si="535"/>
        <v>3.4250094339622637E-2</v>
      </c>
      <c r="IB218" s="121">
        <f t="shared" si="536"/>
        <v>2.5992619647355164E-2</v>
      </c>
      <c r="IC218" s="74">
        <f t="shared" si="515"/>
        <v>1.0847726627957558E-2</v>
      </c>
      <c r="ID218" s="74"/>
      <c r="IE218" s="171">
        <f t="shared" si="516"/>
        <v>3.1747998210278244E-6</v>
      </c>
      <c r="IF218" s="171">
        <f t="shared" si="517"/>
        <v>2.5208699049847617E-5</v>
      </c>
    </row>
    <row r="219" spans="2:240" outlineLevel="1" x14ac:dyDescent="0.25">
      <c r="B219" s="13">
        <f>SUM(B81:B90)</f>
        <v>0</v>
      </c>
      <c r="C219" s="13"/>
      <c r="D219" s="36"/>
      <c r="E219" s="84"/>
      <c r="F219" s="32" t="s">
        <v>246</v>
      </c>
      <c r="G219" s="45">
        <v>722</v>
      </c>
      <c r="H219" s="14">
        <v>789</v>
      </c>
      <c r="I219" s="14">
        <v>845</v>
      </c>
      <c r="J219" s="14">
        <v>870</v>
      </c>
      <c r="K219" s="14">
        <v>891</v>
      </c>
      <c r="L219" s="14">
        <v>914</v>
      </c>
      <c r="M219" s="14">
        <v>896</v>
      </c>
      <c r="N219" s="14">
        <v>905</v>
      </c>
      <c r="O219" s="14">
        <v>853</v>
      </c>
      <c r="P219" s="14">
        <v>887</v>
      </c>
      <c r="Q219" s="14">
        <v>970</v>
      </c>
      <c r="R219" s="14">
        <v>965</v>
      </c>
      <c r="S219" s="14">
        <v>1000</v>
      </c>
      <c r="T219" s="14">
        <v>1035</v>
      </c>
      <c r="U219" s="14">
        <v>1023</v>
      </c>
      <c r="V219" s="101">
        <v>997</v>
      </c>
      <c r="W219" s="101">
        <v>987</v>
      </c>
      <c r="X219" s="101">
        <v>965</v>
      </c>
      <c r="Y219" s="101">
        <v>949</v>
      </c>
      <c r="Z219" s="101">
        <v>933</v>
      </c>
      <c r="AA219" s="124"/>
      <c r="AB219" s="14">
        <v>67</v>
      </c>
      <c r="AC219" s="14">
        <v>56</v>
      </c>
      <c r="AD219" s="14">
        <v>25</v>
      </c>
      <c r="AE219" s="14">
        <v>21</v>
      </c>
      <c r="AF219" s="14">
        <v>23</v>
      </c>
      <c r="AG219" s="14">
        <v>-18</v>
      </c>
      <c r="AH219" s="14">
        <v>9</v>
      </c>
      <c r="AI219" s="14">
        <v>-52</v>
      </c>
      <c r="AJ219" s="14">
        <v>34</v>
      </c>
      <c r="AK219" s="14">
        <v>83</v>
      </c>
      <c r="AL219" s="14">
        <v>-5</v>
      </c>
      <c r="AM219" s="14">
        <v>35</v>
      </c>
      <c r="AN219" s="14">
        <v>35</v>
      </c>
      <c r="AO219" s="14">
        <v>-12</v>
      </c>
      <c r="AP219" s="14">
        <v>-26</v>
      </c>
      <c r="AQ219" s="14">
        <v>-10</v>
      </c>
      <c r="AR219" s="14">
        <v>-22</v>
      </c>
      <c r="AS219" s="14">
        <v>-16</v>
      </c>
      <c r="AT219" s="14">
        <v>-16</v>
      </c>
      <c r="AU219" s="13">
        <v>227</v>
      </c>
      <c r="AV219" s="13"/>
      <c r="AW219" s="14">
        <v>6</v>
      </c>
      <c r="AX219" s="14">
        <v>8</v>
      </c>
      <c r="AY219" s="14">
        <v>12</v>
      </c>
      <c r="AZ219" s="14">
        <v>16</v>
      </c>
      <c r="BA219" s="14">
        <v>19</v>
      </c>
      <c r="BB219" s="14">
        <v>15</v>
      </c>
      <c r="BC219" s="14">
        <v>15</v>
      </c>
      <c r="BD219" s="14">
        <v>27</v>
      </c>
      <c r="BE219" s="14">
        <v>14</v>
      </c>
      <c r="BF219" s="14">
        <v>20</v>
      </c>
      <c r="BG219" s="14">
        <v>24</v>
      </c>
      <c r="BH219" s="14">
        <v>20</v>
      </c>
      <c r="BI219" s="14">
        <v>23</v>
      </c>
      <c r="BJ219" s="14">
        <v>18</v>
      </c>
      <c r="BK219" s="14">
        <v>19</v>
      </c>
      <c r="BL219" s="14">
        <v>13</v>
      </c>
      <c r="BM219" s="14">
        <v>15</v>
      </c>
      <c r="BN219" s="14">
        <v>13</v>
      </c>
      <c r="BO219" s="14">
        <v>14</v>
      </c>
      <c r="BP219" s="13">
        <v>311</v>
      </c>
      <c r="BQ219" s="13"/>
      <c r="BR219" s="14">
        <v>73</v>
      </c>
      <c r="BS219" s="14">
        <v>64</v>
      </c>
      <c r="BT219" s="14">
        <v>37</v>
      </c>
      <c r="BU219" s="14">
        <v>37</v>
      </c>
      <c r="BV219" s="14">
        <v>42</v>
      </c>
      <c r="BW219" s="14">
        <v>-3</v>
      </c>
      <c r="BX219" s="14">
        <v>24</v>
      </c>
      <c r="BY219" s="14">
        <v>-25</v>
      </c>
      <c r="BZ219" s="14">
        <v>48</v>
      </c>
      <c r="CA219" s="14">
        <v>103</v>
      </c>
      <c r="CB219" s="14">
        <v>19</v>
      </c>
      <c r="CC219" s="14">
        <v>55</v>
      </c>
      <c r="CD219" s="14">
        <v>58</v>
      </c>
      <c r="CE219" s="14">
        <v>6</v>
      </c>
      <c r="CF219" s="14">
        <v>-7</v>
      </c>
      <c r="CG219" s="14">
        <v>3</v>
      </c>
      <c r="CH219" s="14">
        <v>-7</v>
      </c>
      <c r="CI219" s="14">
        <v>-3</v>
      </c>
      <c r="CJ219" s="14">
        <v>-2</v>
      </c>
      <c r="CK219" s="13">
        <v>522</v>
      </c>
      <c r="CL219" s="13"/>
      <c r="CM219" s="14"/>
      <c r="CN219" s="14">
        <v>-9</v>
      </c>
      <c r="CO219" s="14">
        <v>-27</v>
      </c>
      <c r="CP219" s="14">
        <v>0</v>
      </c>
      <c r="CQ219" s="14">
        <v>5</v>
      </c>
      <c r="CR219" s="14">
        <v>-45</v>
      </c>
      <c r="CS219" s="14">
        <v>27</v>
      </c>
      <c r="CT219" s="14">
        <v>-49</v>
      </c>
      <c r="CU219" s="14">
        <v>73</v>
      </c>
      <c r="CV219" s="14">
        <v>55</v>
      </c>
      <c r="CW219" s="14">
        <v>-84</v>
      </c>
      <c r="CX219" s="14">
        <v>36</v>
      </c>
      <c r="CY219" s="14">
        <v>3</v>
      </c>
      <c r="CZ219" s="14">
        <v>-52</v>
      </c>
      <c r="DA219" s="14">
        <v>-13</v>
      </c>
      <c r="DB219" s="14">
        <v>10</v>
      </c>
      <c r="DC219" s="14">
        <v>-10</v>
      </c>
      <c r="DD219" s="14">
        <v>-10</v>
      </c>
      <c r="DE219" s="14">
        <v>4</v>
      </c>
      <c r="DF219" s="13"/>
      <c r="DG219" s="13"/>
      <c r="DH219" s="13"/>
      <c r="DI219" s="41"/>
      <c r="DJ219" s="41">
        <v>-1.6089877491108225E-3</v>
      </c>
      <c r="DK219" s="41">
        <v>-1.605351170568562E-3</v>
      </c>
      <c r="DL219" s="41">
        <v>6.2817828297935989E-3</v>
      </c>
      <c r="DM219" s="41">
        <v>2.2526934378060723E-3</v>
      </c>
      <c r="DN219" s="41">
        <v>-1.7021276595744681E-3</v>
      </c>
      <c r="DO219" s="41">
        <v>3.0394110296849144E-4</v>
      </c>
      <c r="DP219" s="41">
        <v>-1.6409997475385005E-3</v>
      </c>
      <c r="DQ219" s="41">
        <v>9.1638029782359679E-4</v>
      </c>
      <c r="DR219" s="41">
        <v>1.9612063810958836E-3</v>
      </c>
      <c r="DS219" s="41">
        <v>-1.3511383340464341E-4</v>
      </c>
      <c r="DT219" s="41">
        <v>5.6818181818181815E-4</v>
      </c>
      <c r="DU219" s="41">
        <v>7.0238811960666265E-4</v>
      </c>
      <c r="DV219" s="41">
        <v>-4.6091799500672174E-4</v>
      </c>
      <c r="DW219" s="41">
        <v>-1.3355935686032772E-3</v>
      </c>
      <c r="DX219" s="41">
        <v>-2.457606291472106E-4</v>
      </c>
      <c r="DY219" s="41">
        <v>0</v>
      </c>
      <c r="DZ219" s="41">
        <v>-0.5714285714285714</v>
      </c>
      <c r="EA219" s="41">
        <v>-0.5714285714285714</v>
      </c>
      <c r="EB219" s="41">
        <v>7.294126714119778E-4</v>
      </c>
      <c r="EC219" s="13"/>
      <c r="ED219" s="41">
        <v>2.4876653260914633E-4</v>
      </c>
      <c r="EE219" s="41">
        <v>1.2928666084876693E-4</v>
      </c>
      <c r="EF219" s="41">
        <v>1.9083665972233267E-4</v>
      </c>
      <c r="EG219" s="41">
        <v>3.4546789307768707E-4</v>
      </c>
      <c r="EH219" s="41">
        <v>5.6492135700056487E-4</v>
      </c>
      <c r="EI219" s="41">
        <v>4.3278802042759454E-4</v>
      </c>
      <c r="EJ219" s="41">
        <v>4.7752451292499681E-4</v>
      </c>
      <c r="EK219" s="41">
        <v>8.4932368669392896E-4</v>
      </c>
      <c r="EL219" s="41">
        <v>3.8948393378773126E-4</v>
      </c>
      <c r="EM219" s="41">
        <v>5.3139198129500227E-4</v>
      </c>
      <c r="EN219" s="41">
        <v>7.3376543964779261E-4</v>
      </c>
      <c r="EO219" s="41">
        <v>5.8400981136483092E-4</v>
      </c>
      <c r="EP219" s="41">
        <v>7.7217484724367152E-4</v>
      </c>
      <c r="EQ219" s="41">
        <v>4.662004662004662E-4</v>
      </c>
      <c r="ER219" s="41">
        <v>5.4596132295048989E-4</v>
      </c>
      <c r="ES219" s="41">
        <v>6.9422193741322221E-4</v>
      </c>
      <c r="ET219" s="41">
        <v>5.5409848177015995E-4</v>
      </c>
      <c r="EU219" s="41">
        <v>4.0705138240911795E-4</v>
      </c>
      <c r="EV219" s="41">
        <v>4.0705138240911795E-4</v>
      </c>
      <c r="EW219" s="41">
        <v>4.5822514128608525E-4</v>
      </c>
      <c r="EX219" s="13"/>
      <c r="EY219" s="112">
        <v>2.5181096929975852E-3</v>
      </c>
      <c r="EZ219" s="41">
        <v>2.485089463220676E-3</v>
      </c>
      <c r="FA219" s="41">
        <v>7.5692268875759549E-4</v>
      </c>
      <c r="FB219" s="41">
        <v>7.5081168831168834E-4</v>
      </c>
      <c r="FC219" s="41">
        <v>9.6734073425768115E-4</v>
      </c>
      <c r="FD219" s="41">
        <v>-6.6935897721948288E-5</v>
      </c>
      <c r="FE219" s="41">
        <v>3.9598732840549105E-4</v>
      </c>
      <c r="FF219" s="41">
        <v>-3.9643525419428497E-4</v>
      </c>
      <c r="FG219" s="41">
        <v>6.6462847268376974E-4</v>
      </c>
      <c r="FH219" s="41">
        <v>1.283858624509113E-3</v>
      </c>
      <c r="FI219" s="41">
        <v>2.3341762303053881E-4</v>
      </c>
      <c r="FJ219" s="41">
        <v>5.7383719717046095E-4</v>
      </c>
      <c r="FK219" s="41">
        <v>7.2849678456591638E-4</v>
      </c>
      <c r="FL219" s="41">
        <v>9.2814602830845392E-5</v>
      </c>
      <c r="FM219" s="41">
        <v>-1.2898945971843444E-4</v>
      </c>
      <c r="FN219" s="41">
        <v>5.049145011444729E-5</v>
      </c>
      <c r="FO219" s="41">
        <v>-1.0380674150638411E-4</v>
      </c>
      <c r="FP219" s="41">
        <v>-4.6827440880355889E-5</v>
      </c>
      <c r="FQ219" s="41">
        <v>-4.6827440880355889E-5</v>
      </c>
      <c r="FR219" s="41">
        <v>4.8341757776426751E-4</v>
      </c>
      <c r="FS219" s="13"/>
      <c r="FT219" s="26"/>
      <c r="FU219" s="112">
        <v>8.3102493074792248E-3</v>
      </c>
      <c r="FV219" s="41">
        <v>1.0139416983523447E-2</v>
      </c>
      <c r="FW219" s="41">
        <v>1.4184397163120567E-2</v>
      </c>
      <c r="FX219" s="41">
        <v>1.8390804597701149E-2</v>
      </c>
      <c r="FY219" s="41">
        <v>2.1324354657687991E-2</v>
      </c>
      <c r="FZ219" s="41">
        <v>1.6411378555798686E-2</v>
      </c>
      <c r="GA219" s="41">
        <v>1.6741071428571428E-2</v>
      </c>
      <c r="GB219" s="41">
        <v>2.9834254143646408E-2</v>
      </c>
      <c r="GC219" s="41">
        <v>1.6412661195779603E-2</v>
      </c>
      <c r="GD219" s="41">
        <v>2.2497187851518559E-2</v>
      </c>
      <c r="GE219" s="41">
        <v>2.4716786817713696E-2</v>
      </c>
      <c r="GF219" s="41">
        <v>2.072538860103627E-2</v>
      </c>
      <c r="GG219" s="41">
        <v>2.3E-2</v>
      </c>
      <c r="GH219" s="41">
        <v>1.7391304347826087E-2</v>
      </c>
      <c r="GI219" s="41">
        <v>1.8572825024437929E-2</v>
      </c>
      <c r="GJ219" s="41">
        <v>1.3039117352056168E-2</v>
      </c>
      <c r="GK219" s="41">
        <v>1.5197568389057751E-2</v>
      </c>
      <c r="GL219" s="41">
        <v>1.3471502590673576E-2</v>
      </c>
      <c r="GM219" s="41"/>
      <c r="GN219" s="41"/>
      <c r="GO219" s="41"/>
      <c r="GP219" s="14">
        <v>1.2823799999999999</v>
      </c>
      <c r="GQ219" s="14">
        <v>0.77603999999999995</v>
      </c>
      <c r="GR219" s="14">
        <v>0.43847999999999998</v>
      </c>
      <c r="GS219" s="14">
        <v>0.69425999999999999</v>
      </c>
      <c r="GT219" s="14">
        <v>0.66815999999999998</v>
      </c>
      <c r="GU219" s="14">
        <v>-0.13658999999999999</v>
      </c>
      <c r="GV219" s="14">
        <v>0.49415999999999993</v>
      </c>
      <c r="GW219" s="14">
        <v>-0.55854000000000004</v>
      </c>
      <c r="GX219" s="14">
        <v>0.55940999999999996</v>
      </c>
      <c r="GY219" s="14">
        <v>1.4459399999999998</v>
      </c>
      <c r="GZ219" s="14">
        <v>0.21837000000000001</v>
      </c>
      <c r="HA219" s="14">
        <v>1.0109399999999999</v>
      </c>
      <c r="HB219" s="14">
        <v>0.96222000000000008</v>
      </c>
      <c r="HC219" s="14">
        <v>0.16703999999999999</v>
      </c>
      <c r="HD219" s="14">
        <v>-0.12527999999999997</v>
      </c>
      <c r="HE219" s="14">
        <v>0.14964</v>
      </c>
      <c r="HF219" s="14">
        <v>-0.22011</v>
      </c>
      <c r="HG219" s="14">
        <v>-0.15659999999999999</v>
      </c>
      <c r="HH219" s="14">
        <v>4.8719999999999999E-2</v>
      </c>
      <c r="HI219" s="13">
        <v>7.7186399999999997</v>
      </c>
      <c r="HJ219" s="114">
        <f t="shared" si="518"/>
        <v>1.7566849315068491E-2</v>
      </c>
      <c r="HK219" s="114">
        <f t="shared" si="519"/>
        <v>1.2125624999999999E-2</v>
      </c>
      <c r="HL219" s="114">
        <f t="shared" si="520"/>
        <v>1.1850810810810811E-2</v>
      </c>
      <c r="HM219" s="114">
        <f t="shared" si="521"/>
        <v>1.8763783783783784E-2</v>
      </c>
      <c r="HN219" s="114">
        <f t="shared" si="522"/>
        <v>1.5908571428571428E-2</v>
      </c>
      <c r="HO219" s="114">
        <f t="shared" si="523"/>
        <v>4.5529999999999994E-2</v>
      </c>
      <c r="HP219" s="114">
        <f t="shared" si="524"/>
        <v>2.0589999999999997E-2</v>
      </c>
      <c r="HQ219" s="114">
        <f t="shared" si="525"/>
        <v>2.2341600000000003E-2</v>
      </c>
      <c r="HR219" s="114">
        <f t="shared" si="526"/>
        <v>1.1654375E-2</v>
      </c>
      <c r="HS219" s="114">
        <f t="shared" si="527"/>
        <v>1.4038252427184464E-2</v>
      </c>
      <c r="HT219" s="114">
        <f t="shared" si="528"/>
        <v>1.1493157894736842E-2</v>
      </c>
      <c r="HU219" s="114">
        <f t="shared" si="529"/>
        <v>1.8380727272727271E-2</v>
      </c>
      <c r="HV219" s="114">
        <f t="shared" si="530"/>
        <v>1.6590000000000001E-2</v>
      </c>
      <c r="HW219" s="114">
        <f t="shared" si="531"/>
        <v>2.784E-2</v>
      </c>
      <c r="HX219" s="114">
        <f t="shared" si="532"/>
        <v>1.7897142857142855E-2</v>
      </c>
      <c r="HY219" s="114">
        <f t="shared" si="533"/>
        <v>4.9880000000000001E-2</v>
      </c>
      <c r="HZ219" s="114">
        <f t="shared" si="534"/>
        <v>3.1444285714285716E-2</v>
      </c>
      <c r="IA219" s="114">
        <f t="shared" si="535"/>
        <v>5.2199999999999996E-2</v>
      </c>
      <c r="IB219" s="114">
        <f t="shared" si="536"/>
        <v>-2.436E-2</v>
      </c>
      <c r="IC219" s="41">
        <f t="shared" si="515"/>
        <v>1.4786666666666667E-2</v>
      </c>
      <c r="ID219" s="41"/>
      <c r="IE219" s="170">
        <f t="shared" si="516"/>
        <v>4.2826740693402906E-9</v>
      </c>
      <c r="IF219" s="170">
        <f t="shared" si="517"/>
        <v>6.7849793469976893E-7</v>
      </c>
    </row>
    <row r="220" spans="2:240" outlineLevel="1" x14ac:dyDescent="0.25">
      <c r="B220" s="29">
        <f>B113</f>
        <v>0</v>
      </c>
      <c r="C220" s="29"/>
      <c r="D220" s="36"/>
      <c r="E220" s="84"/>
      <c r="F220" s="32" t="s">
        <v>310</v>
      </c>
      <c r="G220" s="106">
        <v>2545</v>
      </c>
      <c r="H220" s="31">
        <v>2601</v>
      </c>
      <c r="I220" s="31">
        <v>2219</v>
      </c>
      <c r="J220" s="31">
        <v>3084</v>
      </c>
      <c r="K220" s="31">
        <v>3345</v>
      </c>
      <c r="L220" s="31">
        <v>3247</v>
      </c>
      <c r="M220" s="31">
        <v>3088</v>
      </c>
      <c r="N220" s="31">
        <v>3339</v>
      </c>
      <c r="O220" s="31">
        <v>3365</v>
      </c>
      <c r="P220" s="31">
        <v>3740</v>
      </c>
      <c r="Q220" s="31">
        <v>4919</v>
      </c>
      <c r="R220" s="31">
        <v>5561</v>
      </c>
      <c r="S220" s="31">
        <v>6061</v>
      </c>
      <c r="T220" s="31">
        <v>7588</v>
      </c>
      <c r="U220" s="31">
        <v>8908</v>
      </c>
      <c r="V220" s="105">
        <v>9892</v>
      </c>
      <c r="W220" s="105">
        <v>11549</v>
      </c>
      <c r="X220" s="105">
        <v>12895</v>
      </c>
      <c r="Y220" s="105">
        <v>14844</v>
      </c>
      <c r="Z220" s="105">
        <v>18358</v>
      </c>
      <c r="AA220" s="126"/>
      <c r="AB220" s="31">
        <v>56</v>
      </c>
      <c r="AC220" s="31">
        <v>-382</v>
      </c>
      <c r="AD220" s="31">
        <v>865</v>
      </c>
      <c r="AE220" s="31">
        <v>261</v>
      </c>
      <c r="AF220" s="31">
        <v>-98</v>
      </c>
      <c r="AG220" s="31">
        <v>-159</v>
      </c>
      <c r="AH220" s="31">
        <v>251</v>
      </c>
      <c r="AI220" s="31">
        <v>26</v>
      </c>
      <c r="AJ220" s="31">
        <v>375</v>
      </c>
      <c r="AK220" s="31">
        <v>1179</v>
      </c>
      <c r="AL220" s="31">
        <v>642</v>
      </c>
      <c r="AM220" s="31">
        <v>500</v>
      </c>
      <c r="AN220" s="31">
        <v>1527</v>
      </c>
      <c r="AO220" s="31">
        <v>1320</v>
      </c>
      <c r="AP220" s="31">
        <v>984</v>
      </c>
      <c r="AQ220" s="31">
        <v>1657</v>
      </c>
      <c r="AR220" s="31">
        <v>1346</v>
      </c>
      <c r="AS220" s="31">
        <v>1949</v>
      </c>
      <c r="AT220" s="31">
        <v>3514</v>
      </c>
      <c r="AU220" s="29">
        <v>12299</v>
      </c>
      <c r="AV220" s="29"/>
      <c r="AW220" s="31">
        <v>386</v>
      </c>
      <c r="AX220" s="31">
        <v>750</v>
      </c>
      <c r="AY220" s="31">
        <v>600</v>
      </c>
      <c r="AZ220" s="31">
        <v>490</v>
      </c>
      <c r="BA220" s="31">
        <v>332</v>
      </c>
      <c r="BB220" s="31">
        <v>690</v>
      </c>
      <c r="BC220" s="31">
        <v>500</v>
      </c>
      <c r="BD220" s="31">
        <v>438</v>
      </c>
      <c r="BE220" s="31">
        <v>497</v>
      </c>
      <c r="BF220" s="31">
        <v>687</v>
      </c>
      <c r="BG220" s="31">
        <v>683</v>
      </c>
      <c r="BH220" s="31">
        <v>509</v>
      </c>
      <c r="BI220" s="31">
        <v>336</v>
      </c>
      <c r="BJ220" s="31">
        <v>622</v>
      </c>
      <c r="BK220" s="31">
        <v>1050</v>
      </c>
      <c r="BL220" s="31">
        <v>524</v>
      </c>
      <c r="BM220" s="31">
        <v>793</v>
      </c>
      <c r="BN220" s="31">
        <v>880</v>
      </c>
      <c r="BO220" s="31">
        <v>1159</v>
      </c>
      <c r="BP220" s="29">
        <v>11926</v>
      </c>
      <c r="BQ220" s="29"/>
      <c r="BR220" s="31">
        <v>442</v>
      </c>
      <c r="BS220" s="31">
        <v>368</v>
      </c>
      <c r="BT220" s="31">
        <v>1465</v>
      </c>
      <c r="BU220" s="31">
        <v>751</v>
      </c>
      <c r="BV220" s="31">
        <v>234</v>
      </c>
      <c r="BW220" s="31">
        <v>531</v>
      </c>
      <c r="BX220" s="31">
        <v>751</v>
      </c>
      <c r="BY220" s="31">
        <v>464</v>
      </c>
      <c r="BZ220" s="31">
        <v>872</v>
      </c>
      <c r="CA220" s="31">
        <v>1866</v>
      </c>
      <c r="CB220" s="31">
        <v>1325</v>
      </c>
      <c r="CC220" s="31">
        <v>1009</v>
      </c>
      <c r="CD220" s="31">
        <v>1863</v>
      </c>
      <c r="CE220" s="31">
        <v>1942</v>
      </c>
      <c r="CF220" s="31">
        <v>2034</v>
      </c>
      <c r="CG220" s="31">
        <v>2181</v>
      </c>
      <c r="CH220" s="31">
        <v>2139</v>
      </c>
      <c r="CI220" s="31">
        <v>2829</v>
      </c>
      <c r="CJ220" s="31">
        <v>4673</v>
      </c>
      <c r="CK220" s="29">
        <v>27739</v>
      </c>
      <c r="CL220" s="29"/>
      <c r="CM220" s="31"/>
      <c r="CN220" s="31">
        <v>-74</v>
      </c>
      <c r="CO220" s="31">
        <v>1097</v>
      </c>
      <c r="CP220" s="31">
        <v>-714</v>
      </c>
      <c r="CQ220" s="31">
        <v>-517</v>
      </c>
      <c r="CR220" s="31">
        <v>297</v>
      </c>
      <c r="CS220" s="31">
        <v>220</v>
      </c>
      <c r="CT220" s="31">
        <v>-287</v>
      </c>
      <c r="CU220" s="31">
        <v>408</v>
      </c>
      <c r="CV220" s="31">
        <v>994</v>
      </c>
      <c r="CW220" s="31">
        <v>-541</v>
      </c>
      <c r="CX220" s="31">
        <v>-316</v>
      </c>
      <c r="CY220" s="31">
        <v>854</v>
      </c>
      <c r="CZ220" s="31">
        <v>79</v>
      </c>
      <c r="DA220" s="31">
        <v>92</v>
      </c>
      <c r="DB220" s="31">
        <v>147</v>
      </c>
      <c r="DC220" s="31">
        <v>-42</v>
      </c>
      <c r="DD220" s="31">
        <v>-42</v>
      </c>
      <c r="DE220" s="31">
        <v>690</v>
      </c>
      <c r="DF220" s="29"/>
      <c r="DG220" s="29"/>
      <c r="DH220" s="29"/>
      <c r="DI220" s="42"/>
      <c r="DJ220" s="42">
        <v>1.0783040704567266E-2</v>
      </c>
      <c r="DK220" s="42">
        <v>-5.7859531772575253E-2</v>
      </c>
      <c r="DL220" s="42">
        <v>7.8073586598863293E-2</v>
      </c>
      <c r="DM220" s="42">
        <v>-9.5984329089128309E-3</v>
      </c>
      <c r="DN220" s="42">
        <v>-1.5035460992907802E-2</v>
      </c>
      <c r="DO220" s="42">
        <v>8.476579649454594E-3</v>
      </c>
      <c r="DP220" s="42">
        <v>8.2049987376925024E-4</v>
      </c>
      <c r="DQ220" s="42">
        <v>9.5456281023291335E-3</v>
      </c>
      <c r="DR220" s="42">
        <v>2.8198321016000574E-2</v>
      </c>
      <c r="DS220" s="42">
        <v>1.4457180174296844E-2</v>
      </c>
      <c r="DT220" s="42">
        <v>8.1168831168831161E-3</v>
      </c>
      <c r="DU220" s="42">
        <v>3.0644190246839252E-2</v>
      </c>
      <c r="DV220" s="42">
        <v>5.070097945073939E-2</v>
      </c>
      <c r="DW220" s="42">
        <v>5.0547079673293263E-2</v>
      </c>
      <c r="DX220" s="42">
        <v>4.0722536249692798E-2</v>
      </c>
      <c r="DY220" s="42">
        <v>0</v>
      </c>
      <c r="DZ220" s="42">
        <v>0.32258064516129031</v>
      </c>
      <c r="EA220" s="42">
        <v>0.32258064516129031</v>
      </c>
      <c r="EB220" s="42">
        <v>2.4783515824126218E-2</v>
      </c>
      <c r="EC220" s="29"/>
      <c r="ED220" s="42">
        <v>1.6003980264521746E-2</v>
      </c>
      <c r="EE220" s="42">
        <v>1.2120624454571899E-2</v>
      </c>
      <c r="EF220" s="42">
        <v>9.5418329861166329E-3</v>
      </c>
      <c r="EG220" s="42">
        <v>1.0579954225504166E-2</v>
      </c>
      <c r="EH220" s="42">
        <v>9.8712573960098721E-3</v>
      </c>
      <c r="EI220" s="42">
        <v>1.9908248939669349E-2</v>
      </c>
      <c r="EJ220" s="42">
        <v>1.591748376416656E-2</v>
      </c>
      <c r="EK220" s="42">
        <v>1.3777917584145958E-2</v>
      </c>
      <c r="EL220" s="42">
        <v>1.3826679649464459E-2</v>
      </c>
      <c r="EM220" s="42">
        <v>1.8253314557483327E-2</v>
      </c>
      <c r="EN220" s="42">
        <v>2.0881741469976765E-2</v>
      </c>
      <c r="EO220" s="42">
        <v>1.4863049699234947E-2</v>
      </c>
      <c r="EP220" s="42">
        <v>1.128046733364668E-2</v>
      </c>
      <c r="EQ220" s="42">
        <v>1.610981610981611E-2</v>
      </c>
      <c r="ER220" s="42">
        <v>3.017154679463234E-2</v>
      </c>
      <c r="ES220" s="42">
        <v>2.7982484246502189E-2</v>
      </c>
      <c r="ET220" s="42">
        <v>2.9293339736249122E-2</v>
      </c>
      <c r="EU220" s="42">
        <v>2.7554247424617217E-2</v>
      </c>
      <c r="EV220" s="42">
        <v>2.7554247424617217E-2</v>
      </c>
      <c r="EW220" s="42">
        <v>1.6611818505815758E-2</v>
      </c>
      <c r="EX220" s="29"/>
      <c r="EY220" s="113">
        <v>1.5246636771300448E-2</v>
      </c>
      <c r="EZ220" s="42">
        <v>1.4069429576387828E-2</v>
      </c>
      <c r="FA220" s="42">
        <v>3.0802548306385485E-2</v>
      </c>
      <c r="FB220" s="42">
        <v>1.5239448051948053E-2</v>
      </c>
      <c r="FC220" s="42">
        <v>5.3894698051499381E-3</v>
      </c>
      <c r="FD220" s="42">
        <v>1.1847653896784846E-2</v>
      </c>
      <c r="FE220" s="42">
        <v>1.239110348468849E-2</v>
      </c>
      <c r="FF220" s="42">
        <v>7.3578383178459295E-3</v>
      </c>
      <c r="FG220" s="42">
        <v>1.1591120563604946E-2</v>
      </c>
      <c r="FH220" s="42">
        <v>2.3487060718960829E-2</v>
      </c>
      <c r="FI220" s="42">
        <v>1.7182130584192441E-2</v>
      </c>
      <c r="FJ220" s="42">
        <v>1.0527304217181729E-2</v>
      </c>
      <c r="FK220" s="42">
        <v>2.3399819131832797E-2</v>
      </c>
      <c r="FL220" s="42">
        <v>3.0040993116250289E-2</v>
      </c>
      <c r="FM220" s="42">
        <v>3.7480651581042232E-2</v>
      </c>
      <c r="FN220" s="42">
        <v>3.6707284233203179E-2</v>
      </c>
      <c r="FO220" s="42">
        <v>3.1720374297450803E-2</v>
      </c>
      <c r="FP220" s="42">
        <v>4.4158276750175605E-2</v>
      </c>
      <c r="FQ220" s="42">
        <v>4.4158276750175605E-2</v>
      </c>
      <c r="FR220" s="42">
        <v>2.1279598947920982E-2</v>
      </c>
      <c r="FS220" s="29"/>
      <c r="FT220" s="30"/>
      <c r="FU220" s="113">
        <v>0.15166994106090373</v>
      </c>
      <c r="FV220" s="42">
        <v>0.28835063437139563</v>
      </c>
      <c r="FW220" s="42">
        <v>0.27039206849932401</v>
      </c>
      <c r="FX220" s="42">
        <v>0.15888456549935148</v>
      </c>
      <c r="FY220" s="42">
        <v>9.925261584454409E-2</v>
      </c>
      <c r="FZ220" s="42">
        <v>0.21250384970742223</v>
      </c>
      <c r="GA220" s="42">
        <v>0.16191709844559585</v>
      </c>
      <c r="GB220" s="42">
        <v>0.13117699910152741</v>
      </c>
      <c r="GC220" s="42">
        <v>0.14769687964338782</v>
      </c>
      <c r="GD220" s="42">
        <v>0.18368983957219251</v>
      </c>
      <c r="GE220" s="42">
        <v>0.13884935962594022</v>
      </c>
      <c r="GF220" s="42">
        <v>9.1530300305700418E-2</v>
      </c>
      <c r="GG220" s="42">
        <v>5.5436396634218774E-2</v>
      </c>
      <c r="GH220" s="42">
        <v>8.1971534001054294E-2</v>
      </c>
      <c r="GI220" s="42">
        <v>0.11787157611136058</v>
      </c>
      <c r="GJ220" s="42">
        <v>5.2972098665588357E-2</v>
      </c>
      <c r="GK220" s="42">
        <v>6.8663953589055332E-2</v>
      </c>
      <c r="GL220" s="42">
        <v>6.8243505234587054E-2</v>
      </c>
      <c r="GM220" s="42"/>
      <c r="GN220" s="42"/>
      <c r="GO220" s="42"/>
      <c r="GP220" s="31">
        <v>76.908000000000001</v>
      </c>
      <c r="GQ220" s="31">
        <v>64.032000000000011</v>
      </c>
      <c r="GR220" s="31">
        <v>254.91000000000003</v>
      </c>
      <c r="GS220" s="31">
        <v>130.67400000000001</v>
      </c>
      <c r="GT220" s="31">
        <v>40.716000000000001</v>
      </c>
      <c r="GU220" s="31">
        <v>92.394000000000005</v>
      </c>
      <c r="GV220" s="31">
        <v>130.67400000000001</v>
      </c>
      <c r="GW220" s="31">
        <v>80.736000000000004</v>
      </c>
      <c r="GX220" s="31">
        <v>151.72800000000001</v>
      </c>
      <c r="GY220" s="31">
        <v>324.68400000000003</v>
      </c>
      <c r="GZ220" s="31">
        <v>230.55</v>
      </c>
      <c r="HA220" s="31">
        <v>175.566</v>
      </c>
      <c r="HB220" s="31">
        <v>324.16200000000003</v>
      </c>
      <c r="HC220" s="31">
        <v>337.90800000000002</v>
      </c>
      <c r="HD220" s="31">
        <v>353.91600000000005</v>
      </c>
      <c r="HE220" s="31">
        <v>379.49400000000003</v>
      </c>
      <c r="HF220" s="31">
        <v>372.18600000000004</v>
      </c>
      <c r="HG220" s="31">
        <v>492.24600000000004</v>
      </c>
      <c r="HH220" s="31">
        <v>813.10200000000009</v>
      </c>
      <c r="HI220" s="29">
        <v>4826.5860000000002</v>
      </c>
      <c r="HJ220" s="122">
        <f t="shared" si="518"/>
        <v>0.17400000000000002</v>
      </c>
      <c r="HK220" s="122">
        <f t="shared" si="519"/>
        <v>0.17400000000000002</v>
      </c>
      <c r="HL220" s="122">
        <f t="shared" si="520"/>
        <v>0.17400000000000002</v>
      </c>
      <c r="HM220" s="122">
        <f t="shared" si="521"/>
        <v>0.17400000000000002</v>
      </c>
      <c r="HN220" s="122">
        <f t="shared" si="522"/>
        <v>0.17400000000000002</v>
      </c>
      <c r="HO220" s="122">
        <f t="shared" si="523"/>
        <v>0.17400000000000002</v>
      </c>
      <c r="HP220" s="122">
        <f t="shared" si="524"/>
        <v>0.17400000000000002</v>
      </c>
      <c r="HQ220" s="122">
        <f t="shared" si="525"/>
        <v>0.17400000000000002</v>
      </c>
      <c r="HR220" s="122">
        <f t="shared" si="526"/>
        <v>0.17400000000000002</v>
      </c>
      <c r="HS220" s="122">
        <f t="shared" si="527"/>
        <v>0.17400000000000002</v>
      </c>
      <c r="HT220" s="122">
        <f t="shared" si="528"/>
        <v>0.17400000000000002</v>
      </c>
      <c r="HU220" s="122">
        <f t="shared" si="529"/>
        <v>0.17400000000000002</v>
      </c>
      <c r="HV220" s="122">
        <f t="shared" si="530"/>
        <v>0.17400000000000002</v>
      </c>
      <c r="HW220" s="122">
        <f t="shared" si="531"/>
        <v>0.17400000000000002</v>
      </c>
      <c r="HX220" s="122">
        <f t="shared" si="532"/>
        <v>0.17400000000000002</v>
      </c>
      <c r="HY220" s="122">
        <f t="shared" si="533"/>
        <v>0.17400000000000002</v>
      </c>
      <c r="HZ220" s="122">
        <f t="shared" si="534"/>
        <v>0.17400000000000002</v>
      </c>
      <c r="IA220" s="122">
        <f t="shared" si="535"/>
        <v>0.17400000000000002</v>
      </c>
      <c r="IB220" s="122">
        <f t="shared" si="536"/>
        <v>0.17400000000000002</v>
      </c>
      <c r="IC220" s="42">
        <f t="shared" si="515"/>
        <v>0.17400000000000002</v>
      </c>
      <c r="ID220" s="41"/>
      <c r="IE220" s="30">
        <f t="shared" si="516"/>
        <v>7.1474771164382786E-5</v>
      </c>
      <c r="IF220" s="30">
        <f t="shared" si="517"/>
        <v>4.2427534289082261E-4</v>
      </c>
    </row>
    <row r="221" spans="2:240" x14ac:dyDescent="0.25">
      <c r="H221" s="12"/>
      <c r="I221" s="12"/>
      <c r="J221" s="12"/>
      <c r="K221" s="12"/>
      <c r="L221" s="12"/>
      <c r="M221" s="12"/>
      <c r="N221" s="12"/>
      <c r="O221" s="12"/>
      <c r="P221" s="12"/>
      <c r="R221" s="12"/>
      <c r="AV221" s="44"/>
      <c r="AW221" s="44"/>
      <c r="AX221" s="44"/>
      <c r="AY221" s="44"/>
      <c r="AZ221" s="44"/>
      <c r="BA221" s="44"/>
      <c r="BB221" s="44"/>
      <c r="BC221" s="44"/>
      <c r="BD221" s="44"/>
      <c r="BE221" s="44"/>
      <c r="BF221" s="44"/>
      <c r="BG221" s="44"/>
      <c r="BH221" s="44"/>
      <c r="BI221" s="44"/>
      <c r="BJ221" s="44"/>
      <c r="BK221" s="44"/>
      <c r="FI221" s="44"/>
      <c r="FR221" s="44"/>
      <c r="GE221" s="44"/>
      <c r="GN221" s="56"/>
      <c r="ID221" s="39"/>
      <c r="IE221" s="172" t="s">
        <v>311</v>
      </c>
      <c r="IF221" s="127">
        <v>11376070</v>
      </c>
    </row>
    <row r="222" spans="2:240" x14ac:dyDescent="0.25">
      <c r="H222" s="12"/>
      <c r="I222" s="12"/>
      <c r="J222" s="12"/>
      <c r="K222" s="12"/>
      <c r="L222" s="12"/>
      <c r="M222" s="12"/>
      <c r="N222" s="12"/>
      <c r="O222" s="12"/>
      <c r="P222" s="12"/>
      <c r="R222" s="12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  <c r="BF222" s="44"/>
      <c r="BG222" s="44"/>
      <c r="BH222" s="44"/>
      <c r="BI222" s="44"/>
      <c r="BJ222" s="44"/>
      <c r="BK222" s="44"/>
      <c r="FI222" s="44"/>
      <c r="FR222" s="44"/>
      <c r="GE222" s="44"/>
      <c r="GN222" s="56"/>
    </row>
    <row r="223" spans="2:240" x14ac:dyDescent="0.25">
      <c r="H223" s="12"/>
      <c r="I223" s="12"/>
      <c r="J223" s="12"/>
      <c r="K223" s="12"/>
      <c r="L223" s="12"/>
      <c r="M223" s="12"/>
      <c r="N223" s="12"/>
      <c r="O223" s="12"/>
      <c r="P223" s="12"/>
      <c r="R223" s="12"/>
      <c r="AV223" s="10"/>
      <c r="BF223" s="11"/>
      <c r="BG223" s="11"/>
      <c r="BH223" s="11"/>
      <c r="BI223" s="11"/>
      <c r="BJ223" s="11"/>
      <c r="BK223" s="11"/>
      <c r="FI223" s="11"/>
      <c r="FR223" s="11"/>
      <c r="GE223" s="11"/>
      <c r="GN223" s="2"/>
    </row>
    <row r="224" spans="2:240" x14ac:dyDescent="0.25">
      <c r="H224" s="12"/>
      <c r="I224" s="12"/>
      <c r="J224" s="12"/>
      <c r="K224" s="12"/>
      <c r="L224" s="12"/>
      <c r="M224" s="12"/>
      <c r="N224" s="12"/>
      <c r="O224" s="12"/>
      <c r="P224" s="12"/>
      <c r="R224" s="12"/>
      <c r="AV224" s="5"/>
      <c r="BF224" s="11"/>
      <c r="BG224" s="11"/>
      <c r="BH224" s="11"/>
      <c r="BI224" s="11"/>
      <c r="BJ224" s="11"/>
      <c r="BK224" s="11"/>
      <c r="FI224" s="11"/>
      <c r="FR224" s="11"/>
      <c r="GE224" s="11"/>
      <c r="GN224" s="2"/>
    </row>
    <row r="225" spans="8:57" x14ac:dyDescent="0.25">
      <c r="H225" s="12"/>
      <c r="I225" s="12"/>
      <c r="J225" s="12"/>
      <c r="K225" s="12"/>
      <c r="L225" s="12"/>
      <c r="M225" s="12"/>
      <c r="N225" s="12"/>
      <c r="O225" s="12"/>
      <c r="P225" s="12"/>
      <c r="R225" s="12"/>
      <c r="AW225" s="12"/>
      <c r="AX225" s="12"/>
      <c r="AY225" s="12"/>
      <c r="AZ225" s="12"/>
      <c r="BA225" s="12"/>
      <c r="BB225" s="12"/>
      <c r="BC225" s="12"/>
      <c r="BD225" s="12"/>
      <c r="BE225" s="12"/>
    </row>
    <row r="226" spans="8:57" x14ac:dyDescent="0.25">
      <c r="H226" s="12"/>
      <c r="I226" s="12"/>
      <c r="J226" s="12"/>
      <c r="K226" s="12"/>
      <c r="L226" s="12"/>
      <c r="M226" s="12"/>
      <c r="N226" s="12"/>
      <c r="O226" s="12"/>
      <c r="P226" s="12"/>
      <c r="R226" s="12"/>
      <c r="AW226" s="12"/>
      <c r="AX226" s="12"/>
      <c r="AY226" s="12"/>
      <c r="AZ226" s="12"/>
      <c r="BA226" s="12"/>
      <c r="BB226" s="12"/>
      <c r="BC226" s="12"/>
      <c r="BD226" s="12"/>
      <c r="BE226" s="12"/>
    </row>
    <row r="227" spans="8:57" x14ac:dyDescent="0.25">
      <c r="H227" s="12"/>
      <c r="I227" s="12"/>
      <c r="J227" s="12"/>
      <c r="K227" s="12"/>
      <c r="L227" s="12"/>
      <c r="M227" s="12"/>
      <c r="N227" s="12"/>
      <c r="O227" s="12"/>
      <c r="P227" s="12"/>
      <c r="R227" s="12"/>
      <c r="AW227" s="12"/>
      <c r="AX227" s="12"/>
      <c r="AY227" s="12"/>
      <c r="AZ227" s="12"/>
      <c r="BA227" s="12"/>
      <c r="BB227" s="12"/>
      <c r="BC227" s="12"/>
      <c r="BD227" s="12"/>
      <c r="BE227" s="12"/>
    </row>
    <row r="228" spans="8:57" x14ac:dyDescent="0.25">
      <c r="H228" s="12"/>
      <c r="I228" s="12"/>
      <c r="J228" s="12"/>
      <c r="K228" s="12"/>
      <c r="L228" s="12"/>
      <c r="M228" s="12"/>
      <c r="N228" s="12"/>
      <c r="O228" s="12"/>
      <c r="P228" s="12"/>
      <c r="R228" s="12"/>
      <c r="AW228" s="12"/>
      <c r="AX228" s="12"/>
      <c r="AY228" s="12"/>
      <c r="AZ228" s="12"/>
      <c r="BA228" s="12"/>
      <c r="BB228" s="12"/>
      <c r="BC228" s="12"/>
      <c r="BD228" s="12"/>
      <c r="BE228" s="12"/>
    </row>
    <row r="229" spans="8:57" x14ac:dyDescent="0.25">
      <c r="H229" s="12"/>
      <c r="I229" s="12"/>
      <c r="J229" s="12"/>
      <c r="K229" s="12"/>
      <c r="L229" s="12"/>
      <c r="M229" s="12"/>
      <c r="N229" s="12"/>
      <c r="O229" s="12"/>
      <c r="P229" s="12"/>
      <c r="R229" s="12"/>
      <c r="AW229" s="12"/>
      <c r="AX229" s="12"/>
      <c r="AY229" s="12"/>
      <c r="AZ229" s="12"/>
      <c r="BA229" s="12"/>
      <c r="BB229" s="12"/>
      <c r="BC229" s="12"/>
      <c r="BD229" s="12"/>
      <c r="BE229" s="12"/>
    </row>
    <row r="230" spans="8:57" x14ac:dyDescent="0.25">
      <c r="H230" s="12"/>
      <c r="I230" s="12"/>
      <c r="J230" s="12"/>
      <c r="K230" s="12"/>
      <c r="L230" s="12"/>
      <c r="M230" s="12"/>
      <c r="N230" s="12"/>
      <c r="O230" s="12"/>
      <c r="P230" s="12"/>
      <c r="R230" s="12"/>
      <c r="AW230" s="12"/>
      <c r="AX230" s="12"/>
      <c r="AY230" s="12"/>
      <c r="AZ230" s="12"/>
      <c r="BA230" s="12"/>
      <c r="BB230" s="12"/>
      <c r="BC230" s="12"/>
      <c r="BD230" s="12"/>
      <c r="BE230" s="12"/>
    </row>
    <row r="231" spans="8:57" x14ac:dyDescent="0.25">
      <c r="H231" s="12"/>
      <c r="I231" s="12"/>
      <c r="J231" s="12"/>
      <c r="K231" s="12"/>
      <c r="L231" s="12"/>
      <c r="M231" s="12"/>
      <c r="N231" s="12"/>
      <c r="O231" s="12"/>
      <c r="P231" s="12"/>
      <c r="R231" s="12"/>
      <c r="AW231" s="12"/>
      <c r="AX231" s="12"/>
      <c r="AY231" s="12"/>
      <c r="AZ231" s="12"/>
      <c r="BA231" s="12"/>
      <c r="BB231" s="12"/>
      <c r="BC231" s="12"/>
      <c r="BD231" s="12"/>
      <c r="BE231" s="12"/>
    </row>
    <row r="232" spans="8:57" x14ac:dyDescent="0.25">
      <c r="H232" s="12"/>
      <c r="I232" s="12"/>
      <c r="J232" s="12"/>
      <c r="K232" s="12"/>
      <c r="L232" s="12"/>
      <c r="M232" s="12"/>
      <c r="N232" s="12"/>
      <c r="O232" s="12"/>
      <c r="P232" s="12"/>
      <c r="R232" s="12"/>
      <c r="AW232" s="12"/>
      <c r="AX232" s="12"/>
      <c r="AY232" s="12"/>
      <c r="AZ232" s="12"/>
      <c r="BA232" s="12"/>
      <c r="BB232" s="12"/>
      <c r="BC232" s="12"/>
      <c r="BD232" s="12"/>
      <c r="BE232" s="12"/>
    </row>
    <row r="233" spans="8:57" x14ac:dyDescent="0.25">
      <c r="H233" s="12"/>
      <c r="I233" s="12"/>
      <c r="J233" s="12"/>
      <c r="K233" s="12"/>
      <c r="L233" s="12"/>
      <c r="M233" s="12"/>
      <c r="N233" s="12"/>
      <c r="O233" s="12"/>
      <c r="P233" s="12"/>
      <c r="R233" s="12"/>
      <c r="AW233" s="12"/>
      <c r="AX233" s="12"/>
      <c r="AY233" s="12"/>
      <c r="AZ233" s="12"/>
      <c r="BA233" s="12"/>
      <c r="BB233" s="12"/>
      <c r="BC233" s="12"/>
      <c r="BD233" s="12"/>
      <c r="BE233" s="12"/>
    </row>
    <row r="234" spans="8:57" x14ac:dyDescent="0.25">
      <c r="H234" s="12"/>
      <c r="I234" s="12"/>
      <c r="J234" s="12"/>
      <c r="K234" s="12"/>
      <c r="L234" s="12"/>
      <c r="M234" s="12"/>
      <c r="N234" s="12"/>
      <c r="O234" s="12"/>
      <c r="P234" s="12"/>
      <c r="R234" s="12"/>
      <c r="AW234" s="12"/>
      <c r="AX234" s="12"/>
      <c r="AY234" s="12"/>
      <c r="AZ234" s="12"/>
      <c r="BA234" s="12"/>
      <c r="BB234" s="12"/>
      <c r="BC234" s="12"/>
      <c r="BD234" s="12"/>
      <c r="BE234" s="12"/>
    </row>
    <row r="235" spans="8:57" x14ac:dyDescent="0.25">
      <c r="H235" s="12"/>
      <c r="I235" s="12"/>
      <c r="J235" s="12"/>
      <c r="K235" s="12"/>
      <c r="L235" s="12"/>
      <c r="M235" s="12"/>
      <c r="N235" s="12"/>
      <c r="O235" s="12"/>
      <c r="P235" s="12"/>
      <c r="R235" s="12"/>
      <c r="AW235" s="12"/>
      <c r="AX235" s="12"/>
      <c r="AY235" s="12"/>
      <c r="AZ235" s="12"/>
      <c r="BA235" s="12"/>
      <c r="BB235" s="12"/>
      <c r="BC235" s="12"/>
      <c r="BD235" s="12"/>
      <c r="BE235" s="12"/>
    </row>
    <row r="236" spans="8:57" x14ac:dyDescent="0.25">
      <c r="H236" s="12"/>
      <c r="I236" s="12"/>
      <c r="J236" s="12"/>
      <c r="K236" s="12"/>
      <c r="L236" s="12"/>
      <c r="M236" s="12"/>
      <c r="N236" s="12"/>
      <c r="O236" s="12"/>
      <c r="P236" s="12"/>
      <c r="R236" s="12"/>
      <c r="AW236" s="12"/>
      <c r="AX236" s="12"/>
      <c r="AY236" s="12"/>
      <c r="AZ236" s="12"/>
      <c r="BA236" s="12"/>
      <c r="BB236" s="12"/>
      <c r="BC236" s="12"/>
      <c r="BD236" s="12"/>
      <c r="BE236" s="12"/>
    </row>
    <row r="237" spans="8:57" x14ac:dyDescent="0.25">
      <c r="H237" s="12"/>
      <c r="I237" s="12"/>
      <c r="J237" s="12"/>
      <c r="K237" s="12"/>
      <c r="L237" s="12"/>
      <c r="M237" s="12"/>
      <c r="N237" s="12"/>
      <c r="O237" s="12"/>
      <c r="P237" s="12"/>
      <c r="R237" s="12"/>
      <c r="AW237" s="12"/>
      <c r="AX237" s="12"/>
      <c r="AY237" s="12"/>
      <c r="AZ237" s="12"/>
      <c r="BA237" s="12"/>
      <c r="BB237" s="12"/>
      <c r="BC237" s="12"/>
      <c r="BD237" s="12"/>
      <c r="BE237" s="12"/>
    </row>
    <row r="238" spans="8:57" x14ac:dyDescent="0.25">
      <c r="H238" s="12"/>
      <c r="I238" s="12"/>
      <c r="J238" s="12"/>
      <c r="K238" s="12"/>
      <c r="L238" s="12"/>
      <c r="M238" s="12"/>
      <c r="N238" s="12"/>
      <c r="O238" s="12"/>
      <c r="P238" s="12"/>
      <c r="R238" s="12"/>
      <c r="AW238" s="12"/>
      <c r="AX238" s="12"/>
      <c r="AY238" s="12"/>
      <c r="AZ238" s="12"/>
      <c r="BA238" s="12"/>
      <c r="BB238" s="12"/>
      <c r="BC238" s="12"/>
      <c r="BD238" s="12"/>
      <c r="BE238" s="12"/>
    </row>
    <row r="239" spans="8:57" x14ac:dyDescent="0.25">
      <c r="H239" s="12"/>
      <c r="I239" s="12"/>
      <c r="J239" s="12"/>
      <c r="K239" s="12"/>
      <c r="L239" s="12"/>
      <c r="M239" s="12"/>
      <c r="N239" s="12"/>
      <c r="O239" s="12"/>
      <c r="P239" s="12"/>
      <c r="R239" s="12"/>
      <c r="AW239" s="12"/>
      <c r="AX239" s="12"/>
      <c r="AY239" s="12"/>
      <c r="AZ239" s="12"/>
      <c r="BA239" s="12"/>
      <c r="BB239" s="12"/>
      <c r="BC239" s="12"/>
      <c r="BD239" s="12"/>
      <c r="BE239" s="12"/>
    </row>
    <row r="240" spans="8:57" x14ac:dyDescent="0.25">
      <c r="H240" s="12"/>
      <c r="I240" s="12"/>
      <c r="J240" s="12"/>
      <c r="K240" s="12"/>
      <c r="L240" s="12"/>
      <c r="M240" s="12"/>
      <c r="N240" s="12"/>
      <c r="O240" s="12"/>
      <c r="P240" s="12"/>
      <c r="R240" s="12"/>
      <c r="AW240" s="12"/>
      <c r="AX240" s="12"/>
      <c r="AY240" s="12"/>
      <c r="AZ240" s="12"/>
      <c r="BA240" s="12"/>
      <c r="BB240" s="12"/>
      <c r="BC240" s="12"/>
      <c r="BD240" s="12"/>
      <c r="BE240" s="12"/>
    </row>
    <row r="241" spans="8:57" x14ac:dyDescent="0.25">
      <c r="H241" s="12"/>
      <c r="I241" s="12"/>
      <c r="J241" s="12"/>
      <c r="K241" s="12"/>
      <c r="L241" s="12"/>
      <c r="M241" s="12"/>
      <c r="N241" s="12"/>
      <c r="O241" s="12"/>
      <c r="P241" s="12"/>
      <c r="R241" s="12"/>
      <c r="AW241" s="12"/>
      <c r="AX241" s="12"/>
      <c r="AY241" s="12"/>
      <c r="AZ241" s="12"/>
      <c r="BA241" s="12"/>
      <c r="BB241" s="12"/>
      <c r="BC241" s="12"/>
      <c r="BD241" s="12"/>
      <c r="BE241" s="12"/>
    </row>
    <row r="242" spans="8:57" x14ac:dyDescent="0.25">
      <c r="H242" s="12"/>
      <c r="I242" s="12"/>
      <c r="J242" s="12"/>
      <c r="K242" s="12"/>
      <c r="L242" s="12"/>
      <c r="M242" s="12"/>
      <c r="N242" s="12"/>
      <c r="O242" s="12"/>
      <c r="P242" s="12"/>
      <c r="R242" s="12"/>
      <c r="AW242" s="12"/>
      <c r="AX242" s="12"/>
      <c r="AY242" s="12"/>
      <c r="AZ242" s="12"/>
      <c r="BA242" s="12"/>
      <c r="BB242" s="12"/>
      <c r="BC242" s="12"/>
      <c r="BD242" s="12"/>
      <c r="BE242" s="12"/>
    </row>
    <row r="243" spans="8:57" x14ac:dyDescent="0.25">
      <c r="H243" s="12"/>
      <c r="I243" s="12"/>
      <c r="J243" s="12"/>
      <c r="K243" s="12"/>
      <c r="L243" s="12"/>
      <c r="M243" s="12"/>
      <c r="N243" s="12"/>
      <c r="O243" s="12"/>
      <c r="P243" s="12"/>
      <c r="R243" s="12"/>
      <c r="AW243" s="12"/>
      <c r="AX243" s="12"/>
      <c r="AY243" s="12"/>
      <c r="AZ243" s="12"/>
      <c r="BA243" s="12"/>
      <c r="BB243" s="12"/>
      <c r="BC243" s="12"/>
      <c r="BD243" s="12"/>
      <c r="BE243" s="12"/>
    </row>
    <row r="244" spans="8:57" x14ac:dyDescent="0.25">
      <c r="H244" s="12"/>
      <c r="I244" s="12"/>
      <c r="J244" s="12"/>
      <c r="K244" s="12"/>
      <c r="L244" s="12"/>
      <c r="M244" s="12"/>
      <c r="N244" s="12"/>
      <c r="O244" s="12"/>
      <c r="P244" s="12"/>
      <c r="R244" s="12"/>
      <c r="AW244" s="12"/>
      <c r="AX244" s="12"/>
      <c r="AY244" s="12"/>
      <c r="AZ244" s="12"/>
      <c r="BA244" s="12"/>
      <c r="BB244" s="12"/>
      <c r="BC244" s="12"/>
      <c r="BD244" s="12"/>
      <c r="BE244" s="12"/>
    </row>
    <row r="245" spans="8:57" x14ac:dyDescent="0.25">
      <c r="H245" s="12"/>
      <c r="I245" s="12"/>
      <c r="J245" s="12"/>
      <c r="K245" s="12"/>
      <c r="L245" s="12"/>
      <c r="M245" s="12"/>
      <c r="N245" s="12"/>
      <c r="O245" s="12"/>
      <c r="P245" s="12"/>
      <c r="R245" s="12"/>
      <c r="AW245" s="12"/>
      <c r="AX245" s="12"/>
      <c r="AY245" s="12"/>
      <c r="AZ245" s="12"/>
      <c r="BA245" s="12"/>
      <c r="BB245" s="12"/>
      <c r="BC245" s="12"/>
      <c r="BD245" s="12"/>
      <c r="BE245" s="12"/>
    </row>
    <row r="246" spans="8:57" x14ac:dyDescent="0.25">
      <c r="H246" s="12"/>
      <c r="I246" s="12"/>
      <c r="J246" s="12"/>
      <c r="K246" s="12"/>
      <c r="L246" s="12"/>
      <c r="M246" s="12"/>
      <c r="N246" s="12"/>
      <c r="O246" s="12"/>
      <c r="P246" s="12"/>
      <c r="R246" s="12"/>
      <c r="AW246" s="12"/>
      <c r="AX246" s="12"/>
      <c r="AY246" s="12"/>
      <c r="AZ246" s="12"/>
      <c r="BA246" s="12"/>
      <c r="BB246" s="12"/>
      <c r="BC246" s="12"/>
      <c r="BD246" s="12"/>
      <c r="BE246" s="12"/>
    </row>
    <row r="247" spans="8:57" x14ac:dyDescent="0.25">
      <c r="H247" s="12"/>
      <c r="I247" s="12"/>
      <c r="J247" s="12"/>
      <c r="K247" s="12"/>
      <c r="L247" s="12"/>
      <c r="M247" s="12"/>
      <c r="N247" s="12"/>
      <c r="O247" s="12"/>
      <c r="P247" s="12"/>
      <c r="R247" s="12"/>
      <c r="AW247" s="12"/>
      <c r="AX247" s="12"/>
      <c r="AY247" s="12"/>
      <c r="AZ247" s="12"/>
      <c r="BA247" s="12"/>
      <c r="BB247" s="12"/>
      <c r="BC247" s="12"/>
      <c r="BD247" s="12"/>
      <c r="BE247" s="12"/>
    </row>
    <row r="248" spans="8:57" x14ac:dyDescent="0.25">
      <c r="H248" s="12"/>
      <c r="I248" s="12"/>
      <c r="J248" s="12"/>
      <c r="K248" s="12"/>
      <c r="L248" s="12"/>
      <c r="M248" s="12"/>
      <c r="N248" s="12"/>
      <c r="O248" s="12"/>
      <c r="P248" s="12"/>
      <c r="R248" s="12"/>
      <c r="AW248" s="12"/>
      <c r="AX248" s="12"/>
      <c r="AY248" s="12"/>
      <c r="AZ248" s="12"/>
      <c r="BA248" s="12"/>
      <c r="BB248" s="12"/>
      <c r="BC248" s="12"/>
      <c r="BD248" s="12"/>
      <c r="BE248" s="12"/>
    </row>
    <row r="249" spans="8:57" x14ac:dyDescent="0.25">
      <c r="H249" s="12"/>
      <c r="I249" s="12"/>
      <c r="J249" s="12"/>
      <c r="K249" s="12"/>
      <c r="L249" s="12"/>
      <c r="M249" s="12"/>
      <c r="N249" s="12"/>
      <c r="O249" s="12"/>
      <c r="P249" s="12"/>
      <c r="R249" s="12"/>
      <c r="AW249" s="12"/>
      <c r="AX249" s="12"/>
      <c r="AY249" s="12"/>
      <c r="AZ249" s="12"/>
      <c r="BA249" s="12"/>
      <c r="BB249" s="12"/>
      <c r="BC249" s="12"/>
      <c r="BD249" s="12"/>
      <c r="BE249" s="12"/>
    </row>
    <row r="250" spans="8:57" x14ac:dyDescent="0.25">
      <c r="AW250" s="12"/>
      <c r="AX250" s="12"/>
      <c r="AY250" s="12"/>
      <c r="AZ250" s="12"/>
      <c r="BA250" s="12"/>
      <c r="BB250" s="12"/>
      <c r="BC250" s="12"/>
      <c r="BD250" s="12"/>
      <c r="BE250" s="12"/>
    </row>
    <row r="251" spans="8:57" x14ac:dyDescent="0.25">
      <c r="AW251" s="12"/>
      <c r="AX251" s="12"/>
      <c r="AY251" s="12"/>
      <c r="AZ251" s="12"/>
      <c r="BA251" s="12"/>
      <c r="BB251" s="12"/>
      <c r="BC251" s="12"/>
      <c r="BD251" s="12"/>
      <c r="BE251" s="12"/>
    </row>
    <row r="252" spans="8:57" x14ac:dyDescent="0.25">
      <c r="AW252" s="12"/>
      <c r="AX252" s="12"/>
      <c r="AY252" s="12"/>
      <c r="AZ252" s="12"/>
      <c r="BA252" s="12"/>
      <c r="BB252" s="12"/>
      <c r="BC252" s="12"/>
      <c r="BD252" s="12"/>
      <c r="BE252" s="12"/>
    </row>
    <row r="253" spans="8:57" x14ac:dyDescent="0.25">
      <c r="AW253" s="12"/>
      <c r="AX253" s="12"/>
      <c r="AY253" s="12"/>
      <c r="AZ253" s="12"/>
      <c r="BA253" s="12"/>
      <c r="BB253" s="12"/>
      <c r="BC253" s="12"/>
      <c r="BD253" s="12"/>
      <c r="BE253" s="12"/>
    </row>
    <row r="254" spans="8:57" x14ac:dyDescent="0.25">
      <c r="AW254" s="12"/>
      <c r="AX254" s="12"/>
      <c r="AY254" s="12"/>
      <c r="AZ254" s="12"/>
      <c r="BA254" s="12"/>
      <c r="BB254" s="12"/>
      <c r="BC254" s="12"/>
      <c r="BD254" s="12"/>
      <c r="BE254" s="12"/>
    </row>
    <row r="255" spans="8:57" x14ac:dyDescent="0.25">
      <c r="AW255" s="12"/>
      <c r="AX255" s="12"/>
      <c r="AY255" s="12"/>
      <c r="AZ255" s="12"/>
      <c r="BA255" s="12"/>
      <c r="BB255" s="12"/>
      <c r="BC255" s="12"/>
      <c r="BD255" s="12"/>
      <c r="BE255" s="12"/>
    </row>
    <row r="256" spans="8:57" x14ac:dyDescent="0.25">
      <c r="AW256" s="12"/>
      <c r="AX256" s="12"/>
      <c r="AY256" s="12"/>
      <c r="AZ256" s="12"/>
      <c r="BA256" s="12"/>
      <c r="BB256" s="12"/>
      <c r="BC256" s="12"/>
      <c r="BD256" s="12"/>
      <c r="BE256" s="12"/>
    </row>
    <row r="257" spans="49:57" x14ac:dyDescent="0.25">
      <c r="AW257" s="12"/>
      <c r="AX257" s="12"/>
      <c r="AY257" s="12"/>
      <c r="AZ257" s="12"/>
      <c r="BA257" s="12"/>
      <c r="BB257" s="12"/>
      <c r="BC257" s="12"/>
      <c r="BD257" s="12"/>
      <c r="BE257" s="12"/>
    </row>
    <row r="258" spans="49:57" x14ac:dyDescent="0.25">
      <c r="AW258" s="12"/>
      <c r="AX258" s="12"/>
      <c r="AY258" s="12"/>
      <c r="AZ258" s="12"/>
      <c r="BA258" s="12"/>
      <c r="BB258" s="12"/>
      <c r="BC258" s="12"/>
      <c r="BD258" s="12"/>
      <c r="BE258" s="12"/>
    </row>
    <row r="259" spans="49:57" x14ac:dyDescent="0.25">
      <c r="AW259" s="12"/>
      <c r="AX259" s="12"/>
      <c r="AY259" s="12"/>
      <c r="AZ259" s="12"/>
      <c r="BA259" s="12"/>
      <c r="BB259" s="12"/>
      <c r="BC259" s="12"/>
      <c r="BD259" s="12"/>
      <c r="BE259" s="12"/>
    </row>
    <row r="260" spans="49:57" x14ac:dyDescent="0.25">
      <c r="AW260" s="12"/>
      <c r="AX260" s="12"/>
      <c r="AY260" s="12"/>
      <c r="AZ260" s="12"/>
      <c r="BA260" s="12"/>
      <c r="BB260" s="12"/>
      <c r="BC260" s="12"/>
      <c r="BD260" s="12"/>
      <c r="BE260" s="12"/>
    </row>
  </sheetData>
  <autoFilter ref="A2:ID197">
    <sortState ref="A3:ID197">
      <sortCondition ref="A2:A197"/>
    </sortState>
  </autoFilter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Moslims ea</vt:lpstr>
      <vt:lpstr>Continent</vt:lpstr>
      <vt:lpstr>Top-7</vt:lpstr>
      <vt:lpstr>Tabel</vt:lpstr>
      <vt:lpstr>Grafiek</vt:lpstr>
      <vt:lpstr>Landen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jan</dc:creator>
  <cp:lastModifiedBy>jan.hertogen</cp:lastModifiedBy>
  <dcterms:created xsi:type="dcterms:W3CDTF">2012-11-25T10:57:31Z</dcterms:created>
  <dcterms:modified xsi:type="dcterms:W3CDTF">2020-03-24T11:20:57Z</dcterms:modified>
</cp:coreProperties>
</file>