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290" windowHeight="4245" activeTab="5"/>
  </bookViews>
  <sheets>
    <sheet name="Grafiek-5" sheetId="1" r:id="rId1"/>
    <sheet name="Grafiek-4" sheetId="2" r:id="rId2"/>
    <sheet name="Grafiek-3" sheetId="3" r:id="rId3"/>
    <sheet name="Grafiek-2" sheetId="4" r:id="rId4"/>
    <sheet name="Grafiek-1" sheetId="5" r:id="rId5"/>
    <sheet name="Asielgegevens" sheetId="6" r:id="rId6"/>
  </sheets>
  <definedNames/>
  <calcPr fullCalcOnLoad="1"/>
</workbook>
</file>

<file path=xl/sharedStrings.xml><?xml version="1.0" encoding="utf-8"?>
<sst xmlns="http://schemas.openxmlformats.org/spreadsheetml/2006/main" count="500" uniqueCount="199">
  <si>
    <t>Totaal</t>
  </si>
  <si>
    <t>Regula-risatie</t>
  </si>
  <si>
    <t>Regular.</t>
  </si>
  <si>
    <t>Cumul</t>
  </si>
  <si>
    <t>Aanvragen</t>
  </si>
  <si>
    <t>2010</t>
  </si>
  <si>
    <t>2011</t>
  </si>
  <si>
    <t>2012</t>
  </si>
  <si>
    <t>(2) Raad voor Vreemdelingenbetwistingen</t>
  </si>
  <si>
    <t xml:space="preserve"> </t>
  </si>
  <si>
    <t>(6) Van 2001-2011 uit jaarverslag Dienst VreemdelingenZaken,  2012 Voor het eerst VTK Fedasil+DVZ</t>
  </si>
  <si>
    <t xml:space="preserve">(1) Verslagen Commissariaat-Generaal Vluchteling en Staatslozen en Eurostat </t>
  </si>
  <si>
    <t>31/12</t>
  </si>
  <si>
    <t>(5) Gegevens Rijksregister, op datum van 31/12, vanaf 2012 afgeleid gegeven</t>
  </si>
  <si>
    <t xml:space="preserve">(4) Uit de jaarlijkse overzichten loop van de bevolking, </t>
  </si>
  <si>
    <t>Herves-tiging</t>
  </si>
  <si>
    <t>Reloca-tie (EU)</t>
  </si>
  <si>
    <t>Hum. Visa C</t>
  </si>
  <si>
    <t>Hum. Visa D</t>
  </si>
  <si>
    <t>Human. Visa</t>
  </si>
  <si>
    <t>(8) Fedasil - Voor 2017 spreekt het CGVS over 1.309 Hervestigden, we weerhouden dit aantal, voor 2016 komt het aantal overeen.</t>
  </si>
  <si>
    <t>(3) Regularisties in het jaarverslag DVZ en overzichten staatssecretaris en Myria</t>
  </si>
  <si>
    <t>Saldo Ver. Reg.</t>
  </si>
  <si>
    <t>Persoon</t>
  </si>
  <si>
    <t>Dossier</t>
  </si>
  <si>
    <t>Bron</t>
  </si>
  <si>
    <t>Asielaan-vraag</t>
  </si>
  <si>
    <t>(5)</t>
  </si>
  <si>
    <t>(1) (10)</t>
  </si>
  <si>
    <t>(9)</t>
  </si>
  <si>
    <t>Verzoek in</t>
  </si>
  <si>
    <t>Verzoek uit</t>
  </si>
  <si>
    <t>Effec-tief in</t>
  </si>
  <si>
    <t>Effec-tief uit</t>
  </si>
  <si>
    <t>Erkenn. Vluchtel.</t>
  </si>
  <si>
    <t>Subsidiar besch.</t>
  </si>
  <si>
    <t>Totaal besliss.</t>
  </si>
  <si>
    <t>Subsid. besch.</t>
  </si>
  <si>
    <t>% Posit. besliss.</t>
  </si>
  <si>
    <t>Artikel 9.3</t>
  </si>
  <si>
    <t>Huma-nitair</t>
  </si>
  <si>
    <t>Medisch</t>
  </si>
  <si>
    <t>Positief</t>
  </si>
  <si>
    <t xml:space="preserve">Negatief </t>
  </si>
  <si>
    <t>Tijdelijk</t>
  </si>
  <si>
    <t>Defini-tief</t>
  </si>
  <si>
    <t>Totaal Regul.</t>
  </si>
  <si>
    <t xml:space="preserve"> Dublin </t>
  </si>
  <si>
    <t>Totaal Person.</t>
  </si>
  <si>
    <t>Totaal Besliss.</t>
  </si>
  <si>
    <t>Totaal Human.</t>
  </si>
  <si>
    <t>Pos. Human</t>
  </si>
  <si>
    <t>Totaal Medisch</t>
  </si>
  <si>
    <t>Pos. Medisch</t>
  </si>
  <si>
    <t>Pos. Regul.</t>
  </si>
  <si>
    <t>% Pos. Regul.</t>
  </si>
  <si>
    <t>% Pos. Human</t>
  </si>
  <si>
    <t>% Pos. Medisch</t>
  </si>
  <si>
    <t>Person/dossier</t>
  </si>
  <si>
    <t>Wachtre-gister</t>
  </si>
  <si>
    <t>(4)</t>
  </si>
  <si>
    <t>Pos. Besliss.</t>
  </si>
  <si>
    <t>Weige-ring EU</t>
  </si>
  <si>
    <t>Andere EU-staat</t>
  </si>
  <si>
    <t xml:space="preserve"> Weiger. Inoverw.</t>
  </si>
  <si>
    <t>(Techn.)Weiger.</t>
  </si>
  <si>
    <t>Weigr. Veilig lnd</t>
  </si>
  <si>
    <t>Uitgeslo-ten VS SB</t>
  </si>
  <si>
    <t>Afstand</t>
  </si>
  <si>
    <t>Statuut ingetr.</t>
  </si>
  <si>
    <t>Vragen</t>
  </si>
  <si>
    <t>Dublin</t>
  </si>
  <si>
    <t>Terug-keer</t>
  </si>
  <si>
    <t>Wacht-register</t>
  </si>
  <si>
    <t>Terug in Reg. Asiel</t>
  </si>
  <si>
    <t>Asiel-aanvr.</t>
  </si>
  <si>
    <t>Besliss. Dossier</t>
  </si>
  <si>
    <t>Besliss. Persoon</t>
  </si>
  <si>
    <t>(2)</t>
  </si>
  <si>
    <t>Vrmd. Btw</t>
  </si>
  <si>
    <t>Vreemd. Betwist.</t>
  </si>
  <si>
    <t>Immigra-tie Buit.</t>
  </si>
  <si>
    <t>Migratie-saldo</t>
  </si>
  <si>
    <t>Migratie</t>
  </si>
  <si>
    <t>Asiel-vraag</t>
  </si>
  <si>
    <t>Immigr. + Asiel</t>
  </si>
  <si>
    <t>% Asiel op Immi.</t>
  </si>
  <si>
    <t>Emigr. + Uitwijz.</t>
  </si>
  <si>
    <t>Verand. Regis.</t>
  </si>
  <si>
    <t>Herin-schrijv.</t>
  </si>
  <si>
    <t xml:space="preserve">Immi-gratie </t>
  </si>
  <si>
    <t>Schrap-ping</t>
  </si>
  <si>
    <t>Emigr. Buitenl.</t>
  </si>
  <si>
    <t>Emi-gratie</t>
  </si>
  <si>
    <t>% Erken. Op Immi.</t>
  </si>
  <si>
    <t>Uitwij-zing</t>
  </si>
  <si>
    <t>Posit.  Besliss.</t>
  </si>
  <si>
    <t>Negat. besliss.</t>
  </si>
  <si>
    <t>(11)</t>
  </si>
  <si>
    <t>Migr. Buitenl.</t>
  </si>
  <si>
    <t>Verand Asielreg.</t>
  </si>
  <si>
    <t>Ambte-lijk</t>
  </si>
  <si>
    <t>Terug-drijving</t>
  </si>
  <si>
    <t>Begeleid. Vrijwill.</t>
  </si>
  <si>
    <t>Begel. IOM</t>
  </si>
  <si>
    <t>Begel. DVZ</t>
  </si>
  <si>
    <t>Begel. Fedasil</t>
  </si>
  <si>
    <t>Besliss. Terugdr.</t>
  </si>
  <si>
    <t>Effect. Terugdr.</t>
  </si>
  <si>
    <t>Bilater. Akkoord</t>
  </si>
  <si>
    <t>Andere Repatr.</t>
  </si>
  <si>
    <t>Totaal Repatr.</t>
  </si>
  <si>
    <t>Totaal Terugk.</t>
  </si>
  <si>
    <t>(A)</t>
  </si>
  <si>
    <t>(B)</t>
  </si>
  <si>
    <t xml:space="preserve"> ©</t>
  </si>
  <si>
    <t>(D)</t>
  </si>
  <si>
    <t>Zelfst. Geregis</t>
  </si>
  <si>
    <t>Trans-migr.</t>
  </si>
  <si>
    <t>(12)</t>
  </si>
  <si>
    <t>Uit Regist. Asiel</t>
  </si>
  <si>
    <t>Verand. Regist.</t>
  </si>
  <si>
    <t>Bevel uitzetting</t>
  </si>
  <si>
    <t>Terugkeer</t>
  </si>
  <si>
    <t>Erkenning Asiel</t>
  </si>
  <si>
    <t>(12) Pers</t>
  </si>
  <si>
    <t>(11) Eurostat</t>
  </si>
  <si>
    <t>(10) Hervestiging en relocatie zijn (gedeeltelijk) inbegrepen in de cijfers van asielaanvragen.</t>
  </si>
  <si>
    <t>(1)</t>
  </si>
  <si>
    <t>(9) Myria</t>
  </si>
  <si>
    <t>(1) (9)</t>
  </si>
  <si>
    <t>Pos. Vr uitgepr.</t>
  </si>
  <si>
    <t>(7) Studiedienst politieke partij</t>
  </si>
  <si>
    <t>(7)</t>
  </si>
  <si>
    <t>Totaal Hum. Visa</t>
  </si>
  <si>
    <t>(4) (9)</t>
  </si>
  <si>
    <t>Afgeleid</t>
  </si>
  <si>
    <t>Asielvragen, -zoekers, Erkenning vluchteling, Huma visum C, D, Hervestiging, Betwisting, Regularisatie, Terugkeer, Uit wachtregister ea</t>
  </si>
  <si>
    <t>Tot. Pos. Besliss.</t>
  </si>
  <si>
    <t>(1) (11)</t>
  </si>
  <si>
    <t>Totaal Asielvr.</t>
  </si>
  <si>
    <t>Cumul Erkenning, Terugkeer, Wachtregister en Restgroep 2000-2016</t>
  </si>
  <si>
    <t>(9) (13)</t>
  </si>
  <si>
    <t>…</t>
  </si>
  <si>
    <t>http://www.npdata.be/Dok/DVZ/illigalen-2005/Illegally-Resident-TCN-in-Belgium-final-2005.pdf</t>
  </si>
  <si>
    <t>(13) Regularisatie 1999, eindresultaat samengebracht in 2005; zie</t>
  </si>
  <si>
    <t xml:space="preserve">         http://www.npdata.be/migratie/Migratieenasiel.ppt</t>
  </si>
  <si>
    <t xml:space="preserve">         In een uiteenzetting voor het Masereelfonds van 30/09/009 wordt gedetaillerd verslag egdaan van regularisatie 1999, zie link:</t>
  </si>
  <si>
    <t>Tot. Hum. Visa</t>
  </si>
  <si>
    <t>Dublin In eff.</t>
  </si>
  <si>
    <t>Hervestiging, Relocatie, Humanitaire Visa en Dublin In 2009-2017</t>
  </si>
  <si>
    <t>Intrekking status</t>
  </si>
  <si>
    <t>Opheffing status</t>
  </si>
  <si>
    <t>Afstand, Afsl., IOM</t>
  </si>
  <si>
    <t>Techn. Weiger.</t>
  </si>
  <si>
    <t xml:space="preserve"> Weige-ring</t>
  </si>
  <si>
    <t>Weiger. Art 52 Vr</t>
  </si>
  <si>
    <t>Uitsluit. Vl of SB</t>
  </si>
  <si>
    <t>Weiger. Veilig Lnd</t>
  </si>
  <si>
    <t>ZV: Belg-wording</t>
  </si>
  <si>
    <t>ZV: Regu-larisatie</t>
  </si>
  <si>
    <t>Totaal Intr./Oph.</t>
  </si>
  <si>
    <t>Tot. Wei-gering</t>
  </si>
  <si>
    <t>Weiger. IOW MA</t>
  </si>
  <si>
    <t>(14) Weigering In Overweging Neming Meervoudige Aanvraag</t>
  </si>
  <si>
    <t>Negat. Besliss.</t>
  </si>
  <si>
    <t>Weiger. + Techn. Wg.</t>
  </si>
  <si>
    <t>Afstand, IOM, +ZV</t>
  </si>
  <si>
    <t>Weiger. And. Red.</t>
  </si>
  <si>
    <t>Statuut Ing./Opg.</t>
  </si>
  <si>
    <t>(1) (14)</t>
  </si>
  <si>
    <t>Weiger. Inlicht.</t>
  </si>
  <si>
    <t>Weig. Inl./Oproep</t>
  </si>
  <si>
    <t>Weiger. Oproep</t>
  </si>
  <si>
    <t>Weiger. Woonplkz</t>
  </si>
  <si>
    <t>(1)(15)</t>
  </si>
  <si>
    <t>% Posit./ op Vraag</t>
  </si>
  <si>
    <t>(16)</t>
  </si>
  <si>
    <t>(9) (16)</t>
  </si>
  <si>
    <t>(16) Voor 2017 Omzendbrief DVZ, zie</t>
  </si>
  <si>
    <t>https://www.apache.be/2018/02/19/dienst-vreemdelingenzaken-verspreidt-desinformatie-onder-asielzoekers/?utm_source=Contacten+Apache&amp;utm_campaign=888567d259-EMAIL_CAMPAIGN_2018_02_19&amp;utm_medium=email&amp;utm_term=0_3a1b2a0b9f-888567d259-392816977</t>
  </si>
  <si>
    <t>300 </t>
  </si>
  <si>
    <t>520 </t>
  </si>
  <si>
    <t>410 </t>
  </si>
  <si>
    <t>270 </t>
  </si>
  <si>
    <t>355 </t>
  </si>
  <si>
    <t>350 </t>
  </si>
  <si>
    <t>815 </t>
  </si>
  <si>
    <t>Asielvr. Nt-Bg. Mj</t>
  </si>
  <si>
    <t>(15) In het verslag CGVS van 200 en 2004 komen de aantallen niet overeen, we weerhouden het hoogste aantal 'Afsluiting'.</t>
  </si>
  <si>
    <t>Saldo effect.</t>
  </si>
  <si>
    <t>(9) (11)</t>
  </si>
  <si>
    <t>Saldo Verzoek</t>
  </si>
  <si>
    <t>% op Emi. + Terugk.</t>
  </si>
  <si>
    <t>% Vlucht. op Erkend</t>
  </si>
  <si>
    <t>% Effec-tief in</t>
  </si>
  <si>
    <t>% Effec-tief uit</t>
  </si>
  <si>
    <t>Resterend</t>
  </si>
  <si>
    <t>Beslissingen ten gronde statuut Vluchteling 1988-2017 en % immigratie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</si>
</sst>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%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[$-409]dddd\,\ mmmm\ dd\,\ yyyy"/>
    <numFmt numFmtId="192" formatCode="[$-409]mmmmm\-yy;@"/>
    <numFmt numFmtId="193" formatCode="[$-409]mmm\-yy;@"/>
    <numFmt numFmtId="194" formatCode="#,##0.0"/>
  </numFmts>
  <fonts count="15"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5.5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9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sz val="9.25"/>
      <name val="Arial"/>
      <family val="2"/>
    </font>
    <font>
      <b/>
      <sz val="1.5"/>
      <name val="Arial"/>
      <family val="2"/>
    </font>
    <font>
      <sz val="1.25"/>
      <name val="Arial"/>
      <family val="0"/>
    </font>
    <font>
      <b/>
      <sz val="1.25"/>
      <name val="Arial"/>
      <family val="2"/>
    </font>
    <font>
      <b/>
      <i/>
      <sz val="9"/>
      <name val="Arial"/>
      <family val="2"/>
    </font>
    <font>
      <sz val="5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 vertical="top" wrapText="1"/>
    </xf>
    <xf numFmtId="3" fontId="0" fillId="2" borderId="5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0" fillId="2" borderId="6" xfId="0" applyNumberFormat="1" applyFont="1" applyFill="1" applyBorder="1" applyAlignment="1" applyProtection="1">
      <alignment horizontal="right" vertical="top"/>
      <protection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2" borderId="0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9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3" fontId="0" fillId="2" borderId="11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2" fillId="2" borderId="8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 applyProtection="1">
      <alignment horizontal="right" vertical="top"/>
      <protection/>
    </xf>
    <xf numFmtId="3" fontId="0" fillId="2" borderId="0" xfId="0" applyNumberFormat="1" applyFont="1" applyFill="1" applyBorder="1" applyAlignment="1">
      <alignment/>
    </xf>
    <xf numFmtId="3" fontId="0" fillId="2" borderId="13" xfId="0" applyNumberFormat="1" applyFont="1" applyFill="1" applyBorder="1" applyAlignment="1" applyProtection="1">
      <alignment horizontal="right" vertical="top"/>
      <protection/>
    </xf>
    <xf numFmtId="0" fontId="2" fillId="2" borderId="3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0" fillId="2" borderId="7" xfId="0" applyNumberFormat="1" applyFont="1" applyFill="1" applyBorder="1" applyAlignment="1" applyProtection="1">
      <alignment horizontal="right" vertical="top"/>
      <protection/>
    </xf>
    <xf numFmtId="3" fontId="0" fillId="2" borderId="8" xfId="0" applyNumberFormat="1" applyFont="1" applyFill="1" applyBorder="1" applyAlignment="1" applyProtection="1">
      <alignment horizontal="right" vertical="top"/>
      <protection/>
    </xf>
    <xf numFmtId="3" fontId="0" fillId="2" borderId="3" xfId="0" applyNumberFormat="1" applyFont="1" applyFill="1" applyBorder="1" applyAlignment="1" applyProtection="1">
      <alignment horizontal="right" vertical="top"/>
      <protection/>
    </xf>
    <xf numFmtId="3" fontId="0" fillId="2" borderId="0" xfId="0" applyNumberFormat="1" applyFont="1" applyFill="1" applyBorder="1" applyAlignment="1" applyProtection="1">
      <alignment/>
      <protection hidden="1"/>
    </xf>
    <xf numFmtId="3" fontId="0" fillId="2" borderId="8" xfId="0" applyNumberFormat="1" applyFont="1" applyFill="1" applyBorder="1" applyAlignment="1" applyProtection="1">
      <alignment/>
      <protection hidden="1"/>
    </xf>
    <xf numFmtId="3" fontId="0" fillId="2" borderId="3" xfId="0" applyNumberFormat="1" applyFont="1" applyFill="1" applyBorder="1" applyAlignment="1" applyProtection="1">
      <alignment/>
      <protection hidden="1"/>
    </xf>
    <xf numFmtId="3" fontId="2" fillId="2" borderId="5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center" vertical="top"/>
    </xf>
    <xf numFmtId="3" fontId="0" fillId="2" borderId="10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3" fontId="0" fillId="2" borderId="11" xfId="0" applyNumberFormat="1" applyFill="1" applyBorder="1" applyAlignment="1">
      <alignment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2" borderId="6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9" fontId="0" fillId="2" borderId="3" xfId="0" applyNumberFormat="1" applyFont="1" applyFill="1" applyBorder="1" applyAlignment="1">
      <alignment/>
    </xf>
    <xf numFmtId="3" fontId="2" fillId="2" borderId="7" xfId="0" applyNumberFormat="1" applyFont="1" applyFill="1" applyBorder="1" applyAlignment="1" applyProtection="1">
      <alignment horizontal="right" vertical="top"/>
      <protection/>
    </xf>
    <xf numFmtId="3" fontId="2" fillId="2" borderId="8" xfId="0" applyNumberFormat="1" applyFont="1" applyFill="1" applyBorder="1" applyAlignment="1" applyProtection="1">
      <alignment horizontal="right" vertical="top"/>
      <protection/>
    </xf>
    <xf numFmtId="3" fontId="2" fillId="2" borderId="3" xfId="0" applyNumberFormat="1" applyFont="1" applyFill="1" applyBorder="1" applyAlignment="1" applyProtection="1">
      <alignment horizontal="right" vertical="top"/>
      <protection/>
    </xf>
    <xf numFmtId="9" fontId="2" fillId="2" borderId="3" xfId="0" applyNumberFormat="1" applyFont="1" applyFill="1" applyBorder="1" applyAlignment="1" applyProtection="1">
      <alignment horizontal="right" vertical="top"/>
      <protection/>
    </xf>
    <xf numFmtId="0" fontId="0" fillId="2" borderId="2" xfId="0" applyFill="1" applyBorder="1" applyAlignment="1">
      <alignment/>
    </xf>
    <xf numFmtId="2" fontId="2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/>
    </xf>
    <xf numFmtId="3" fontId="0" fillId="2" borderId="12" xfId="0" applyNumberFormat="1" applyFont="1" applyFill="1" applyBorder="1" applyAlignment="1" applyProtection="1">
      <alignment/>
      <protection hidden="1"/>
    </xf>
    <xf numFmtId="9" fontId="0" fillId="2" borderId="3" xfId="0" applyNumberFormat="1" applyFont="1" applyFill="1" applyBorder="1" applyAlignment="1">
      <alignment wrapText="1"/>
    </xf>
    <xf numFmtId="9" fontId="0" fillId="2" borderId="12" xfId="0" applyNumberFormat="1" applyFont="1" applyFill="1" applyBorder="1" applyAlignment="1">
      <alignment wrapText="1"/>
    </xf>
    <xf numFmtId="194" fontId="0" fillId="2" borderId="3" xfId="0" applyNumberFormat="1" applyFont="1" applyFill="1" applyBorder="1" applyAlignment="1">
      <alignment wrapText="1"/>
    </xf>
    <xf numFmtId="0" fontId="0" fillId="2" borderId="10" xfId="0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2" fillId="2" borderId="11" xfId="0" applyNumberFormat="1" applyFont="1" applyFill="1" applyBorder="1" applyAlignment="1" applyProtection="1">
      <alignment horizontal="right" vertical="top"/>
      <protection/>
    </xf>
    <xf numFmtId="186" fontId="2" fillId="2" borderId="3" xfId="0" applyNumberFormat="1" applyFont="1" applyFill="1" applyBorder="1" applyAlignment="1" applyProtection="1">
      <alignment horizontal="right" vertical="top"/>
      <protection/>
    </xf>
    <xf numFmtId="186" fontId="2" fillId="2" borderId="8" xfId="0" applyNumberFormat="1" applyFont="1" applyFill="1" applyBorder="1" applyAlignment="1" applyProtection="1">
      <alignment horizontal="right" vertical="top"/>
      <protection/>
    </xf>
    <xf numFmtId="3" fontId="0" fillId="2" borderId="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 horizontal="center" vertical="top" wrapText="1"/>
    </xf>
    <xf numFmtId="186" fontId="2" fillId="2" borderId="11" xfId="0" applyNumberFormat="1" applyFont="1" applyFill="1" applyBorder="1" applyAlignment="1">
      <alignment horizontal="center" vertical="top" wrapText="1"/>
    </xf>
    <xf numFmtId="186" fontId="2" fillId="2" borderId="2" xfId="0" applyNumberFormat="1" applyFont="1" applyFill="1" applyBorder="1" applyAlignment="1">
      <alignment/>
    </xf>
    <xf numFmtId="186" fontId="2" fillId="2" borderId="11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86" fontId="2" fillId="0" borderId="8" xfId="0" applyNumberFormat="1" applyFont="1" applyFill="1" applyBorder="1" applyAlignment="1">
      <alignment/>
    </xf>
    <xf numFmtId="186" fontId="2" fillId="2" borderId="0" xfId="0" applyNumberFormat="1" applyFont="1" applyFill="1" applyBorder="1" applyAlignment="1">
      <alignment/>
    </xf>
    <xf numFmtId="186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9" xfId="0" applyNumberFormat="1" applyFont="1" applyFill="1" applyBorder="1" applyAlignment="1" applyProtection="1">
      <alignment horizontal="right" vertical="top"/>
      <protection/>
    </xf>
    <xf numFmtId="3" fontId="0" fillId="2" borderId="9" xfId="0" applyNumberFormat="1" applyFont="1" applyFill="1" applyBorder="1" applyAlignment="1" applyProtection="1">
      <alignment/>
      <protection hidden="1"/>
    </xf>
    <xf numFmtId="3" fontId="0" fillId="2" borderId="9" xfId="0" applyNumberFormat="1" applyFont="1" applyFill="1" applyBorder="1" applyAlignment="1">
      <alignment/>
    </xf>
    <xf numFmtId="3" fontId="0" fillId="2" borderId="2" xfId="0" applyNumberFormat="1" applyFont="1" applyFill="1" applyBorder="1" applyAlignment="1" applyProtection="1">
      <alignment horizontal="right" vertical="top"/>
      <protection/>
    </xf>
    <xf numFmtId="3" fontId="2" fillId="2" borderId="2" xfId="0" applyNumberFormat="1" applyFont="1" applyFill="1" applyBorder="1" applyAlignment="1" applyProtection="1">
      <alignment horizontal="right" vertical="top"/>
      <protection/>
    </xf>
    <xf numFmtId="9" fontId="2" fillId="2" borderId="2" xfId="0" applyNumberFormat="1" applyFont="1" applyFill="1" applyBorder="1" applyAlignment="1" applyProtection="1">
      <alignment horizontal="right" vertical="top"/>
      <protection/>
    </xf>
    <xf numFmtId="186" fontId="2" fillId="2" borderId="2" xfId="0" applyNumberFormat="1" applyFont="1" applyFill="1" applyBorder="1" applyAlignment="1" applyProtection="1">
      <alignment horizontal="right" vertical="top"/>
      <protection/>
    </xf>
    <xf numFmtId="3" fontId="0" fillId="2" borderId="2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 applyProtection="1">
      <alignment/>
      <protection hidden="1"/>
    </xf>
    <xf numFmtId="3" fontId="0" fillId="2" borderId="4" xfId="0" applyNumberFormat="1" applyFont="1" applyFill="1" applyBorder="1" applyAlignment="1" applyProtection="1">
      <alignment/>
      <protection hidden="1"/>
    </xf>
    <xf numFmtId="3" fontId="0" fillId="2" borderId="2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0" fontId="0" fillId="0" borderId="0" xfId="0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2" borderId="12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186" fontId="2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2" fillId="2" borderId="0" xfId="0" applyNumberFormat="1" applyFont="1" applyFill="1" applyAlignment="1">
      <alignment/>
    </xf>
    <xf numFmtId="0" fontId="2" fillId="2" borderId="11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49" fontId="0" fillId="2" borderId="2" xfId="0" applyNumberFormat="1" applyFill="1" applyBorder="1" applyAlignment="1">
      <alignment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NumberFormat="1" applyFill="1" applyAlignment="1">
      <alignment/>
    </xf>
    <xf numFmtId="9" fontId="2" fillId="2" borderId="9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9" fontId="2" fillId="2" borderId="7" xfId="0" applyNumberFormat="1" applyFont="1" applyFill="1" applyBorder="1" applyAlignment="1" applyProtection="1">
      <alignment horizontal="right" vertical="top"/>
      <protection/>
    </xf>
    <xf numFmtId="9" fontId="2" fillId="2" borderId="8" xfId="0" applyNumberFormat="1" applyFont="1" applyFill="1" applyBorder="1" applyAlignment="1" applyProtection="1">
      <alignment horizontal="right" vertical="top"/>
      <protection/>
    </xf>
    <xf numFmtId="9" fontId="0" fillId="2" borderId="0" xfId="0" applyNumberFormat="1" applyFill="1" applyBorder="1" applyAlignment="1">
      <alignment/>
    </xf>
    <xf numFmtId="9" fontId="2" fillId="2" borderId="0" xfId="0" applyNumberFormat="1" applyFont="1" applyFill="1" applyAlignment="1">
      <alignment/>
    </xf>
    <xf numFmtId="9" fontId="2" fillId="2" borderId="0" xfId="0" applyNumberFormat="1" applyFont="1" applyFill="1" applyAlignment="1">
      <alignment/>
    </xf>
    <xf numFmtId="3" fontId="2" fillId="2" borderId="2" xfId="0" applyNumberFormat="1" applyFont="1" applyFill="1" applyBorder="1" applyAlignment="1">
      <alignment horizontal="right"/>
    </xf>
    <xf numFmtId="186" fontId="13" fillId="2" borderId="3" xfId="0" applyNumberFormat="1" applyFont="1" applyFill="1" applyBorder="1" applyAlignment="1">
      <alignment/>
    </xf>
    <xf numFmtId="3" fontId="2" fillId="2" borderId="0" xfId="0" applyNumberFormat="1" applyFont="1" applyFill="1" applyBorder="1" applyAlignment="1" applyProtection="1">
      <alignment horizontal="right" vertical="top"/>
      <protection/>
    </xf>
    <xf numFmtId="49" fontId="2" fillId="2" borderId="0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3" fontId="2" fillId="2" borderId="9" xfId="0" applyNumberFormat="1" applyFont="1" applyFill="1" applyBorder="1" applyAlignment="1">
      <alignment horizontal="right"/>
    </xf>
    <xf numFmtId="9" fontId="0" fillId="2" borderId="3" xfId="0" applyNumberFormat="1" applyFont="1" applyFill="1" applyBorder="1" applyAlignment="1" applyProtection="1">
      <alignment horizontal="right" vertical="top"/>
      <protection/>
    </xf>
    <xf numFmtId="0" fontId="0" fillId="0" borderId="2" xfId="0" applyBorder="1" applyAlignment="1">
      <alignment horizontal="center"/>
    </xf>
    <xf numFmtId="186" fontId="2" fillId="2" borderId="2" xfId="0" applyNumberFormat="1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vertical="top"/>
    </xf>
    <xf numFmtId="0" fontId="0" fillId="2" borderId="0" xfId="0" applyFont="1" applyFill="1" applyAlignment="1">
      <alignment/>
    </xf>
    <xf numFmtId="186" fontId="0" fillId="2" borderId="2" xfId="0" applyNumberFormat="1" applyFont="1" applyFill="1" applyBorder="1" applyAlignment="1">
      <alignment/>
    </xf>
    <xf numFmtId="186" fontId="0" fillId="2" borderId="3" xfId="0" applyNumberFormat="1" applyFont="1" applyFill="1" applyBorder="1" applyAlignment="1">
      <alignment/>
    </xf>
    <xf numFmtId="186" fontId="0" fillId="0" borderId="8" xfId="0" applyNumberFormat="1" applyFont="1" applyFill="1" applyBorder="1" applyAlignment="1">
      <alignment/>
    </xf>
    <xf numFmtId="186" fontId="0" fillId="2" borderId="0" xfId="0" applyNumberFormat="1" applyFont="1" applyFill="1" applyBorder="1" applyAlignment="1">
      <alignment/>
    </xf>
    <xf numFmtId="186" fontId="0" fillId="2" borderId="0" xfId="0" applyNumberFormat="1" applyFont="1" applyFill="1" applyAlignment="1">
      <alignment/>
    </xf>
    <xf numFmtId="186" fontId="0" fillId="2" borderId="0" xfId="0" applyNumberFormat="1" applyFont="1" applyFill="1" applyAlignment="1">
      <alignment/>
    </xf>
    <xf numFmtId="0" fontId="2" fillId="2" borderId="7" xfId="0" applyNumberFormat="1" applyFont="1" applyFill="1" applyBorder="1" applyAlignment="1">
      <alignment horizontal="center" vertical="top" wrapText="1"/>
    </xf>
    <xf numFmtId="9" fontId="2" fillId="2" borderId="0" xfId="0" applyNumberFormat="1" applyFont="1" applyFill="1" applyBorder="1" applyAlignment="1" applyProtection="1">
      <alignment horizontal="right" vertical="top"/>
      <protection/>
    </xf>
    <xf numFmtId="0" fontId="2" fillId="2" borderId="3" xfId="0" applyFont="1" applyFill="1" applyBorder="1" applyAlignment="1">
      <alignment/>
    </xf>
    <xf numFmtId="186" fontId="2" fillId="2" borderId="7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186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/>
    </xf>
    <xf numFmtId="9" fontId="0" fillId="2" borderId="0" xfId="0" applyNumberFormat="1" applyFont="1" applyFill="1" applyBorder="1" applyAlignment="1" applyProtection="1">
      <alignment horizontal="right" vertical="top"/>
      <protection/>
    </xf>
    <xf numFmtId="186" fontId="0" fillId="0" borderId="0" xfId="0" applyNumberFormat="1" applyFont="1" applyFill="1" applyBorder="1" applyAlignment="1">
      <alignment/>
    </xf>
    <xf numFmtId="186" fontId="0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0" fillId="0" borderId="8" xfId="0" applyNumberFormat="1" applyBorder="1" applyAlignment="1">
      <alignment/>
    </xf>
    <xf numFmtId="9" fontId="0" fillId="2" borderId="7" xfId="0" applyNumberFormat="1" applyFont="1" applyFill="1" applyBorder="1" applyAlignment="1">
      <alignment/>
    </xf>
    <xf numFmtId="9" fontId="0" fillId="2" borderId="8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2" fillId="2" borderId="4" xfId="0" applyFont="1" applyFill="1" applyBorder="1" applyAlignment="1">
      <alignment horizontal="center" vertical="top"/>
    </xf>
    <xf numFmtId="0" fontId="0" fillId="0" borderId="9" xfId="0" applyBorder="1" applyAlignment="1">
      <alignment/>
    </xf>
    <xf numFmtId="0" fontId="2" fillId="2" borderId="1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Dublin-verzoeken naar en uit Belgiê - 2008-2016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175"/>
          <c:w val="0.905"/>
          <c:h val="0.83625"/>
        </c:manualLayout>
      </c:layout>
      <c:lineChart>
        <c:grouping val="standard"/>
        <c:varyColors val="0"/>
        <c:ser>
          <c:idx val="2"/>
          <c:order val="0"/>
          <c:tx>
            <c:v>Verzoek Dublin in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'Grafiek-5'!$A$6:$A$14</c:f>
              <c:strCache/>
            </c:strRef>
          </c:cat>
          <c:val>
            <c:numRef>
              <c:f>'Grafiek-5'!$B$6:$B$14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Verzoek Dublin uit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'Grafiek-5'!$A$6:$A$14</c:f>
              <c:strCache/>
            </c:strRef>
          </c:cat>
          <c:val>
            <c:numRef>
              <c:f>'Grafiek-5'!$C$6:$C$14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8167649"/>
        <c:axId val="53746794"/>
      </c:line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167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15125"/>
          <c:w val="0.30025"/>
          <c:h val="0.147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Asielvraagd, Wachtreg. Asiel en Saldo Asielregister 1996-2017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"/>
          <c:w val="0.90525"/>
          <c:h val="0.83875"/>
        </c:manualLayout>
      </c:layout>
      <c:lineChart>
        <c:grouping val="standard"/>
        <c:varyColors val="0"/>
        <c:ser>
          <c:idx val="0"/>
          <c:order val="0"/>
          <c:tx>
            <c:v>Wachtregister Asiel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'Grafiek-2'!$A$16:$A$37</c:f>
              <c:strCache/>
            </c:strRef>
          </c:cat>
          <c:val>
            <c:numRef>
              <c:f>'Grafiek-2'!$E$16:$E$37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Saldo Asielregister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'Grafiek-2'!$A$16:$A$37</c:f>
              <c:strCache/>
            </c:strRef>
          </c:cat>
          <c:val>
            <c:numRef>
              <c:f>'Grafiek-2'!$D$16:$D$37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Asielaanvragers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'Grafiek-2'!$A$16:$A$37</c:f>
              <c:strCache/>
            </c:strRef>
          </c:cat>
          <c:val>
            <c:numRef>
              <c:f>'Grafiek-2'!$B$16:$B$37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7798411"/>
        <c:axId val="50423652"/>
      </c:line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779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5"/>
          <c:y val="0.153"/>
          <c:w val="0.33325"/>
          <c:h val="0.198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Regularisatie en en Saldo Asielregister 1996-2017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55"/>
          <c:w val="0.9055"/>
          <c:h val="0.84475"/>
        </c:manualLayout>
      </c:layout>
      <c:lineChart>
        <c:grouping val="standard"/>
        <c:varyColors val="0"/>
        <c:ser>
          <c:idx val="2"/>
          <c:order val="0"/>
          <c:tx>
            <c:v>Saldo Asielregister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'Grafiek-2'!$A$16:$A$37</c:f>
              <c:strCache/>
            </c:strRef>
          </c:cat>
          <c:val>
            <c:numRef>
              <c:f>'Grafiek-2'!$D$16:$D$37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Regularisatie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'Grafiek-2'!$F$16:$F$37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15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1435"/>
          <c:w val="0.332"/>
          <c:h val="0.13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Vluchtelingenstatus op totaal erkend  2007-2017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875"/>
          <c:w val="0.9055"/>
          <c:h val="0.84025"/>
        </c:manualLayout>
      </c:layout>
      <c:lineChart>
        <c:grouping val="standard"/>
        <c:varyColors val="0"/>
        <c:ser>
          <c:idx val="2"/>
          <c:order val="0"/>
          <c:tx>
            <c:v>% Vluchtelingenstatus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'Grafiek-2'!$A$27:$A$37</c:f>
              <c:strCache/>
            </c:strRef>
          </c:cat>
          <c:val>
            <c:numRef>
              <c:f>'Grafiek-2'!$G$27:$G$37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02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25"/>
          <c:y val="0.5615"/>
          <c:w val="0.39625"/>
          <c:h val="0.08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Negatieve en Positieve besliss. Vlucht. Statuut 1988-2017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65"/>
          <c:w val="0.89225"/>
          <c:h val="0.81175"/>
        </c:manualLayout>
      </c:layout>
      <c:lineChart>
        <c:grouping val="standard"/>
        <c:varyColors val="0"/>
        <c:ser>
          <c:idx val="0"/>
          <c:order val="0"/>
          <c:tx>
            <c:v>Negatief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'Grafiek-1'!$A$6:$A$35</c:f>
              <c:strCache/>
            </c:strRef>
          </c:cat>
          <c:val>
            <c:numRef>
              <c:f>'Grafiek-1'!$B$6:$B$35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Positief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'Grafiek-1'!$A$6:$A$35</c:f>
              <c:strCache/>
            </c:strRef>
          </c:cat>
          <c:val>
            <c:numRef>
              <c:f>'Grafiek-1'!$C$6:$C$35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7265241"/>
        <c:axId val="22733986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265241"/>
        <c:crossesAt val="1"/>
        <c:crossBetween val="between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25"/>
          <c:y val="0.24675"/>
          <c:w val="0.19025"/>
          <c:h val="0.14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Positieve beslissingen op besliss. ten gronde 1988-2017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425"/>
          <c:w val="0.89225"/>
          <c:h val="0.85425"/>
        </c:manualLayout>
      </c:layout>
      <c:lineChart>
        <c:grouping val="standard"/>
        <c:varyColors val="0"/>
        <c:ser>
          <c:idx val="1"/>
          <c:order val="0"/>
          <c:tx>
            <c:v>Positief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'Grafiek-1'!$A$6:$A$35</c:f>
              <c:strCache/>
            </c:strRef>
          </c:cat>
          <c:val>
            <c:numRef>
              <c:f>'Grafiek-1'!$G$6:$G$35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279283"/>
        <c:axId val="29513548"/>
      </c:lineChart>
      <c:catAx>
        <c:axId val="32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7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3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Positieve beslissingen op Asielvragen 1988-2017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2025"/>
          <c:w val="0.89325"/>
          <c:h val="0.83825"/>
        </c:manualLayout>
      </c:layout>
      <c:lineChart>
        <c:grouping val="standard"/>
        <c:varyColors val="0"/>
        <c:ser>
          <c:idx val="1"/>
          <c:order val="0"/>
          <c:tx>
            <c:v>Positief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Asielgegevens!$A$8:$A$37</c:f>
              <c:strCache>
                <c:ptCount val="3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strCache>
            </c:strRef>
          </c:cat>
          <c:val>
            <c:numRef>
              <c:f>'Grafiek-1'!$F$6:$F$35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4295341"/>
        <c:axId val="41787158"/>
      </c:line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29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5"/>
          <c:y val="0.28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% Asielvragers en  Erkenning op immigratie 1990-2016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1"/>
          <c:w val="0.8935"/>
          <c:h val="0.84625"/>
        </c:manualLayout>
      </c:layout>
      <c:lineChart>
        <c:grouping val="standard"/>
        <c:varyColors val="0"/>
        <c:ser>
          <c:idx val="0"/>
          <c:order val="0"/>
          <c:tx>
            <c:v>% Asievraagl op immigratie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Asielgegevens!$A$10:$A$36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'Grafiek-1'!$D$8:$D$34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% Erkenning op immigratie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Asielgegevens!$A$10:$A$36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'Grafiek-1'!$E$8:$E$34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40540103"/>
        <c:axId val="2931660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0540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5"/>
          <c:y val="0.14525"/>
          <c:w val="0.46125"/>
          <c:h val="0.13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% Toekenning statuut op Asielvraag/Besliss. 1988-2017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05"/>
          <c:w val="0.89375"/>
          <c:h val="0.847"/>
        </c:manualLayout>
      </c:layout>
      <c:lineChart>
        <c:grouping val="standard"/>
        <c:varyColors val="0"/>
        <c:ser>
          <c:idx val="0"/>
          <c:order val="0"/>
          <c:tx>
            <c:v>% op Asielvraag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'Grafiek-1'!$A$6:$A$35</c:f>
              <c:strCache/>
            </c:strRef>
          </c:cat>
          <c:val>
            <c:numRef>
              <c:f>'Grafiek-1'!$F$6:$F$35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% op Beslissingen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'Grafiek-1'!$A$6:$A$35</c:f>
              <c:strCache/>
            </c:strRef>
          </c:cat>
          <c:val>
            <c:numRef>
              <c:f>'Grafiek-1'!$G$6:$G$35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2522881"/>
        <c:axId val="25835018"/>
      </c:line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2522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"/>
          <c:y val="0.22125"/>
          <c:w val="0.46025"/>
          <c:h val="0.132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Asielaanvragen 1986-2015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Asielaanvragen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Asielgegevens!$A$6:$A$35</c:f>
              <c:str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strCache>
            </c:strRef>
          </c:cat>
          <c:val>
            <c:numRef>
              <c:f>Asielgegevens!$B$6:$B$35</c:f>
              <c:numCache>
                <c:ptCount val="30"/>
                <c:pt idx="0">
                  <c:v>7456</c:v>
                </c:pt>
                <c:pt idx="1">
                  <c:v>5352</c:v>
                </c:pt>
                <c:pt idx="2">
                  <c:v>4458</c:v>
                </c:pt>
                <c:pt idx="3">
                  <c:v>8112</c:v>
                </c:pt>
                <c:pt idx="4">
                  <c:v>12945</c:v>
                </c:pt>
                <c:pt idx="5">
                  <c:v>15444</c:v>
                </c:pt>
                <c:pt idx="6">
                  <c:v>17675</c:v>
                </c:pt>
                <c:pt idx="7">
                  <c:v>26882</c:v>
                </c:pt>
                <c:pt idx="8">
                  <c:v>14340</c:v>
                </c:pt>
                <c:pt idx="9">
                  <c:v>11409</c:v>
                </c:pt>
                <c:pt idx="10">
                  <c:v>12403</c:v>
                </c:pt>
                <c:pt idx="11">
                  <c:v>11668</c:v>
                </c:pt>
                <c:pt idx="12">
                  <c:v>21965</c:v>
                </c:pt>
                <c:pt idx="13">
                  <c:v>35778</c:v>
                </c:pt>
                <c:pt idx="14">
                  <c:v>42691</c:v>
                </c:pt>
                <c:pt idx="15">
                  <c:v>24549</c:v>
                </c:pt>
                <c:pt idx="16">
                  <c:v>18805</c:v>
                </c:pt>
                <c:pt idx="17">
                  <c:v>16940</c:v>
                </c:pt>
                <c:pt idx="18">
                  <c:v>15357</c:v>
                </c:pt>
                <c:pt idx="19">
                  <c:v>15957</c:v>
                </c:pt>
                <c:pt idx="20">
                  <c:v>11587</c:v>
                </c:pt>
                <c:pt idx="21">
                  <c:v>11115</c:v>
                </c:pt>
                <c:pt idx="22">
                  <c:v>12252</c:v>
                </c:pt>
                <c:pt idx="23">
                  <c:v>17186</c:v>
                </c:pt>
                <c:pt idx="24">
                  <c:v>19941</c:v>
                </c:pt>
                <c:pt idx="25">
                  <c:v>25479</c:v>
                </c:pt>
                <c:pt idx="26">
                  <c:v>21463</c:v>
                </c:pt>
                <c:pt idx="27">
                  <c:v>15840</c:v>
                </c:pt>
                <c:pt idx="28">
                  <c:v>17213</c:v>
                </c:pt>
                <c:pt idx="29">
                  <c:v>35476</c:v>
                </c:pt>
              </c:numCache>
            </c:numRef>
          </c:val>
          <c:smooth val="0"/>
        </c:ser>
        <c:axId val="31188571"/>
        <c:axId val="12261684"/>
      </c:line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1188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Asielvraag en opvolging 2000-2016, de bovenste lijn 
is gelijk aan het aantal asielaanvragen - Personen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495"/>
          <c:w val="0.91175"/>
          <c:h val="0.834"/>
        </c:manualLayout>
      </c:layout>
      <c:areaChart>
        <c:grouping val="stacked"/>
        <c:varyColors val="0"/>
        <c:ser>
          <c:idx val="2"/>
          <c:order val="0"/>
          <c:tx>
            <c:strRef>
              <c:f>Asielgegevens!$EQ$3</c:f>
              <c:strCache>
                <c:ptCount val="1"/>
                <c:pt idx="0">
                  <c:v>Wachtre-gister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Asielgegevens!$EN$4:$EN$20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Asielgegevens!$EQ$4:$EQ$20</c:f>
              <c:numCache>
                <c:ptCount val="17"/>
                <c:pt idx="0">
                  <c:v>88386</c:v>
                </c:pt>
                <c:pt idx="1">
                  <c:v>91591</c:v>
                </c:pt>
                <c:pt idx="2">
                  <c:v>95677</c:v>
                </c:pt>
                <c:pt idx="3">
                  <c:v>83172</c:v>
                </c:pt>
                <c:pt idx="4">
                  <c:v>90919</c:v>
                </c:pt>
                <c:pt idx="5">
                  <c:v>84751</c:v>
                </c:pt>
                <c:pt idx="6">
                  <c:v>72039</c:v>
                </c:pt>
                <c:pt idx="7">
                  <c:v>62714</c:v>
                </c:pt>
                <c:pt idx="8">
                  <c:v>54859</c:v>
                </c:pt>
                <c:pt idx="9">
                  <c:v>47548</c:v>
                </c:pt>
                <c:pt idx="10">
                  <c:v>48822</c:v>
                </c:pt>
                <c:pt idx="11">
                  <c:v>59059</c:v>
                </c:pt>
                <c:pt idx="12">
                  <c:v>57437</c:v>
                </c:pt>
                <c:pt idx="13">
                  <c:v>52375.30059141167</c:v>
                </c:pt>
                <c:pt idx="14">
                  <c:v>46315</c:v>
                </c:pt>
                <c:pt idx="15">
                  <c:v>55425</c:v>
                </c:pt>
                <c:pt idx="16">
                  <c:v>49895</c:v>
                </c:pt>
              </c:numCache>
            </c:numRef>
          </c:val>
        </c:ser>
        <c:ser>
          <c:idx val="0"/>
          <c:order val="1"/>
          <c:tx>
            <c:strRef>
              <c:f>Asielgegevens!$EO$3</c:f>
              <c:strCache>
                <c:ptCount val="1"/>
                <c:pt idx="0">
                  <c:v>Erkenning Asiel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Asielgegevens!$EN$4:$EN$20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Asielgegevens!$EO$4:$EO$20</c:f>
              <c:numCache>
                <c:ptCount val="17"/>
                <c:pt idx="1">
                  <c:v>9705</c:v>
                </c:pt>
                <c:pt idx="2">
                  <c:v>16157</c:v>
                </c:pt>
                <c:pt idx="3">
                  <c:v>20808</c:v>
                </c:pt>
                <c:pt idx="4">
                  <c:v>26871</c:v>
                </c:pt>
                <c:pt idx="5">
                  <c:v>41509</c:v>
                </c:pt>
                <c:pt idx="6">
                  <c:v>53729</c:v>
                </c:pt>
                <c:pt idx="7">
                  <c:v>63342</c:v>
                </c:pt>
                <c:pt idx="8">
                  <c:v>75929</c:v>
                </c:pt>
                <c:pt idx="9">
                  <c:v>91345</c:v>
                </c:pt>
                <c:pt idx="10">
                  <c:v>113463</c:v>
                </c:pt>
                <c:pt idx="11">
                  <c:v>124231</c:v>
                </c:pt>
                <c:pt idx="12">
                  <c:v>129537</c:v>
                </c:pt>
                <c:pt idx="13">
                  <c:v>136900</c:v>
                </c:pt>
                <c:pt idx="14">
                  <c:v>145094</c:v>
                </c:pt>
                <c:pt idx="15">
                  <c:v>157334</c:v>
                </c:pt>
                <c:pt idx="16">
                  <c:v>174578</c:v>
                </c:pt>
              </c:numCache>
            </c:numRef>
          </c:val>
        </c:ser>
        <c:ser>
          <c:idx val="1"/>
          <c:order val="2"/>
          <c:tx>
            <c:strRef>
              <c:f>Asielgegevens!$EP$3</c:f>
              <c:strCache>
                <c:ptCount val="1"/>
                <c:pt idx="0">
                  <c:v>Terugkeer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Asielgegevens!$EN$4:$EN$20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Asielgegevens!$EP$4:$EP$20</c:f>
              <c:numCache>
                <c:ptCount val="17"/>
                <c:pt idx="1">
                  <c:v>9627</c:v>
                </c:pt>
                <c:pt idx="2">
                  <c:v>20529</c:v>
                </c:pt>
                <c:pt idx="3">
                  <c:v>31302</c:v>
                </c:pt>
                <c:pt idx="4">
                  <c:v>41193</c:v>
                </c:pt>
                <c:pt idx="5">
                  <c:v>52070</c:v>
                </c:pt>
                <c:pt idx="6">
                  <c:v>62263</c:v>
                </c:pt>
                <c:pt idx="7">
                  <c:v>69777</c:v>
                </c:pt>
                <c:pt idx="8">
                  <c:v>76537</c:v>
                </c:pt>
                <c:pt idx="9">
                  <c:v>82996</c:v>
                </c:pt>
                <c:pt idx="10">
                  <c:v>89670</c:v>
                </c:pt>
                <c:pt idx="11">
                  <c:v>97248</c:v>
                </c:pt>
                <c:pt idx="12">
                  <c:v>106751</c:v>
                </c:pt>
                <c:pt idx="13">
                  <c:v>116997</c:v>
                </c:pt>
                <c:pt idx="14">
                  <c:v>125726</c:v>
                </c:pt>
                <c:pt idx="15">
                  <c:v>135358</c:v>
                </c:pt>
                <c:pt idx="16">
                  <c:v>135358</c:v>
                </c:pt>
              </c:numCache>
            </c:numRef>
          </c:val>
        </c:ser>
        <c:ser>
          <c:idx val="3"/>
          <c:order val="3"/>
          <c:tx>
            <c:strRef>
              <c:f>Asielgegevens!$ER$3</c:f>
              <c:strCache>
                <c:ptCount val="1"/>
                <c:pt idx="0">
                  <c:v>Resterend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Asielgegevens!$EN$4:$EN$20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Asielgegevens!$ER$4:$ER$20</c:f>
              <c:numCache>
                <c:ptCount val="17"/>
                <c:pt idx="1">
                  <c:v>9005</c:v>
                </c:pt>
                <c:pt idx="2">
                  <c:v>11468</c:v>
                </c:pt>
                <c:pt idx="3">
                  <c:v>29687</c:v>
                </c:pt>
                <c:pt idx="4">
                  <c:v>26161</c:v>
                </c:pt>
                <c:pt idx="5">
                  <c:v>27316</c:v>
                </c:pt>
                <c:pt idx="6">
                  <c:v>32263</c:v>
                </c:pt>
                <c:pt idx="7">
                  <c:v>38512</c:v>
                </c:pt>
                <c:pt idx="8">
                  <c:v>42960</c:v>
                </c:pt>
                <c:pt idx="9">
                  <c:v>51351</c:v>
                </c:pt>
                <c:pt idx="10">
                  <c:v>47845</c:v>
                </c:pt>
                <c:pt idx="11">
                  <c:v>51532</c:v>
                </c:pt>
                <c:pt idx="12">
                  <c:v>66630</c:v>
                </c:pt>
                <c:pt idx="13">
                  <c:v>75297.69940858832</c:v>
                </c:pt>
                <c:pt idx="14">
                  <c:v>87285</c:v>
                </c:pt>
                <c:pt idx="15">
                  <c:v>100963</c:v>
                </c:pt>
                <c:pt idx="16">
                  <c:v>107959</c:v>
                </c:pt>
              </c:numCache>
            </c:numRef>
          </c:val>
        </c:ser>
        <c:axId val="43246293"/>
        <c:axId val="53672318"/>
      </c:area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6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2462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2115"/>
          <c:w val="0.2455"/>
          <c:h val="0.23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Beslissing en Effect. Terugdrijving, Eff. Terugkeer 2012-2016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"/>
          <c:w val="0.90525"/>
          <c:h val="0.83875"/>
        </c:manualLayout>
      </c:layout>
      <c:lineChart>
        <c:grouping val="standard"/>
        <c:varyColors val="0"/>
        <c:ser>
          <c:idx val="0"/>
          <c:order val="0"/>
          <c:tx>
            <c:v>Effectief Dublin uit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'Grafiek-5'!$A$6:$A$16</c:f>
              <c:strCache/>
            </c:strRef>
          </c:cat>
          <c:val>
            <c:numRef>
              <c:f>'Grafiek-5'!$E$6:$E$14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Effectief Dublin in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'Grafiek-5'!$A$6:$A$16</c:f>
              <c:strCache/>
            </c:strRef>
          </c:cat>
          <c:val>
            <c:numRef>
              <c:f>'Grafiek-5'!$D$6:$D$14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3959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6695"/>
          <c:w val="0.39775"/>
          <c:h val="0.144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Effectief Dublin In/Uit op Verzoeken - 2012-2016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05"/>
          <c:w val="0.90575"/>
          <c:h val="0.83775"/>
        </c:manualLayout>
      </c:layout>
      <c:lineChart>
        <c:grouping val="standard"/>
        <c:varyColors val="0"/>
        <c:ser>
          <c:idx val="2"/>
          <c:order val="0"/>
          <c:tx>
            <c:v>% Dublin in op verzoek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'Grafiek-5'!$A$6:$A$21</c:f>
              <c:strCache/>
            </c:strRef>
          </c:cat>
          <c:val>
            <c:numRef>
              <c:f>'Grafiek-5'!$F$6:$F$14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% Dublin-uit op verzoek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'Grafiek-5'!$G$6:$G$14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694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25"/>
          <c:y val="0.60425"/>
          <c:w val="0.3935"/>
          <c:h val="0.1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Effectieve terugkeer volgens procedure 2000-2016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425"/>
          <c:w val="0.905"/>
          <c:h val="0.8465"/>
        </c:manualLayout>
      </c:layout>
      <c:lineChart>
        <c:grouping val="standard"/>
        <c:varyColors val="0"/>
        <c:ser>
          <c:idx val="2"/>
          <c:order val="0"/>
          <c:tx>
            <c:v>Begeleid vrijwillig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'Grafiek-4'!$A$6:$A$22</c:f>
              <c:strCache/>
            </c:strRef>
          </c:cat>
          <c:val>
            <c:numRef>
              <c:f>'Grafiek-4'!$E$6:$E$22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Gedwongen gerepatrieerd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'Grafiek-4'!$A$6:$A$22</c:f>
              <c:strCache/>
            </c:strRef>
          </c:cat>
          <c:val>
            <c:numRef>
              <c:f>'Grafiek-4'!$F$6:$F$22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Zelfstandig geregistreerd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'Grafiek-4'!$A$6:$A$22</c:f>
              <c:strCache/>
            </c:strRef>
          </c:cat>
          <c:val>
            <c:numRef>
              <c:f>'Grafiek-4'!$C$6:$C$22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15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"/>
          <c:y val="0.14175"/>
          <c:w val="0.4125"/>
          <c:h val="0.18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Beslissing en Effect. Terugdrijving, Eff. Terugkeer 2000-2015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"/>
          <c:w val="0.90525"/>
          <c:h val="0.83875"/>
        </c:manualLayout>
      </c:layout>
      <c:lineChart>
        <c:grouping val="standard"/>
        <c:varyColors val="0"/>
        <c:ser>
          <c:idx val="0"/>
          <c:order val="0"/>
          <c:tx>
            <c:v>Effectieve Terugkeer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'Grafiek-4'!$A$6:$A$21</c:f>
              <c:strCache/>
            </c:strRef>
          </c:cat>
          <c:val>
            <c:numRef>
              <c:f>'Grafiek-4'!$G$6:$G$21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Beslissing Terugdrijving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'Grafiek-4'!$A$6:$A$21</c:f>
              <c:strCache/>
            </c:strRef>
          </c:cat>
          <c:val>
            <c:numRef>
              <c:f>'Grafiek-4'!$B$6:$B$21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Effectieve Terugdrijving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'Grafiek-4'!$A$6:$A$21</c:f>
              <c:strCache/>
            </c:strRef>
          </c:cat>
          <c:val>
            <c:numRef>
              <c:f>'Grafiek-4'!$D$6:$D$21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2444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434"/>
          <c:w val="0.39775"/>
          <c:h val="0.18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Effectieve Terugkeer op totaal emigratie vreemdel. 2000-2015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925"/>
          <c:w val="0.90525"/>
          <c:h val="0.8395"/>
        </c:manualLayout>
      </c:layout>
      <c:lineChart>
        <c:grouping val="standard"/>
        <c:varyColors val="0"/>
        <c:ser>
          <c:idx val="2"/>
          <c:order val="0"/>
          <c:tx>
            <c:v>% Effectieve Terugkeer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'Grafiek-4'!$A$6:$A$21</c:f>
              <c:strCache/>
            </c:strRef>
          </c:cat>
          <c:val>
            <c:numRef>
              <c:f>'Grafiek-4'!$H$6:$H$21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100579"/>
        <c:axId val="54905212"/>
      </c:line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"/>
          <c:y val="0.6585"/>
          <c:w val="0.397"/>
          <c:h val="0.08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Humanitaire Visa, Hervestiging, Relocatie en Dublin in 2012-2017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2"/>
          <c:w val="0.90525"/>
          <c:h val="0.85025"/>
        </c:manualLayout>
      </c:layout>
      <c:lineChart>
        <c:grouping val="standard"/>
        <c:varyColors val="0"/>
        <c:ser>
          <c:idx val="2"/>
          <c:order val="0"/>
          <c:tx>
            <c:v>Tot. Humanitaire Visa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'Grafiek-3'!$A$4:$A$12</c:f>
              <c:strCache/>
            </c:strRef>
          </c:cat>
          <c:val>
            <c:numRef>
              <c:f>'Grafiek-3'!$E$4:$E$12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Hervestiging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'Grafiek-3'!$A$4:$A$12</c:f>
              <c:strCache/>
            </c:strRef>
          </c:cat>
          <c:val>
            <c:numRef>
              <c:f>'Grafiek-3'!$F$4:$F$12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Relocatie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'Grafiek-3'!$A$4:$A$12</c:f>
              <c:strCache/>
            </c:strRef>
          </c:cat>
          <c:val>
            <c:numRef>
              <c:f>'Grafiek-3'!$G$4:$G$12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Dublin In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'Grafiek-3'!$A$4:$A$12</c:f>
              <c:strCache/>
            </c:strRef>
          </c:cat>
          <c:val>
            <c:numRef>
              <c:f>'Grafiek-3'!$H$4:$H$12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4384861"/>
        <c:axId val="18137158"/>
      </c:line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384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16225"/>
          <c:w val="0.3505"/>
          <c:h val="0.230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Humanitaire Visa C, D en totaal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6"/>
          <c:w val="0.90525"/>
          <c:h val="0.844"/>
        </c:manualLayout>
      </c:layout>
      <c:lineChart>
        <c:grouping val="standard"/>
        <c:varyColors val="0"/>
        <c:ser>
          <c:idx val="2"/>
          <c:order val="0"/>
          <c:tx>
            <c:v>Tot. Humanitaire Visa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'Grafiek-3'!$A$4:$A$12</c:f>
              <c:strCache/>
            </c:strRef>
          </c:cat>
          <c:val>
            <c:numRef>
              <c:f>'Grafiek-3'!$E$4:$E$12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Visum 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'Grafiek-3'!$A$4:$A$12</c:f>
              <c:strCache/>
            </c:strRef>
          </c:cat>
          <c:val>
            <c:numRef>
              <c:f>'Grafiek-3'!$C$4:$C$12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Visum 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'Grafiek-3'!$A$4:$A$12</c:f>
              <c:strCache/>
            </c:strRef>
          </c:cat>
          <c:val>
            <c:numRef>
              <c:f>'Grafiek-3'!$D$4:$D$12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9016695"/>
        <c:axId val="59823664"/>
      </c:line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5"/>
          <c:y val="0.132"/>
          <c:w val="0.37775"/>
          <c:h val="0.204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Asielaanvragen, erkenning, Saldo Asielregister 1996-2017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425"/>
          <c:w val="0.905"/>
          <c:h val="0.8465"/>
        </c:manualLayout>
      </c:layout>
      <c:lineChart>
        <c:grouping val="standard"/>
        <c:varyColors val="0"/>
        <c:ser>
          <c:idx val="0"/>
          <c:order val="0"/>
          <c:tx>
            <c:v>Asielaanvragers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'Grafiek-2'!$A$16:$A$37</c:f>
              <c:strCache/>
            </c:strRef>
          </c:cat>
          <c:val>
            <c:numRef>
              <c:f>'Grafiek-2'!$B$16:$B$37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Saldo Asielregister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'Grafiek-2'!$A$16:$A$37</c:f>
              <c:strCache/>
            </c:strRef>
          </c:cat>
          <c:val>
            <c:numRef>
              <c:f>'Grafiek-2'!$D$16:$D$37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Asielerkenning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'Grafiek-2'!$A$16:$A$37</c:f>
              <c:strCache/>
            </c:strRef>
          </c:cat>
          <c:val>
            <c:numRef>
              <c:f>'Grafiek-2'!$C$16:$C$37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542065"/>
        <c:axId val="13878586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42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75"/>
          <c:y val="0.22825"/>
          <c:w val="0.33475"/>
          <c:h val="0.18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9525</xdr:rowOff>
    </xdr:from>
    <xdr:to>
      <xdr:col>17</xdr:col>
      <xdr:colOff>276225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5067300" y="314325"/>
        <a:ext cx="44958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</xdr:rowOff>
    </xdr:from>
    <xdr:to>
      <xdr:col>17</xdr:col>
      <xdr:colOff>247650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5019675" y="2905125"/>
        <a:ext cx="45148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25</xdr:col>
      <xdr:colOff>295275</xdr:colOff>
      <xdr:row>16</xdr:row>
      <xdr:rowOff>85725</xdr:rowOff>
    </xdr:to>
    <xdr:graphicFrame>
      <xdr:nvGraphicFramePr>
        <xdr:cNvPr id="3" name="Chart 3"/>
        <xdr:cNvGraphicFramePr/>
      </xdr:nvGraphicFramePr>
      <xdr:xfrm>
        <a:off x="9896475" y="304800"/>
        <a:ext cx="45624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9525</xdr:rowOff>
    </xdr:from>
    <xdr:to>
      <xdr:col>17</xdr:col>
      <xdr:colOff>276225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5181600" y="314325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</xdr:rowOff>
    </xdr:from>
    <xdr:to>
      <xdr:col>17</xdr:col>
      <xdr:colOff>247650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5133975" y="3057525"/>
        <a:ext cx="45148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25</xdr:col>
      <xdr:colOff>257175</xdr:colOff>
      <xdr:row>15</xdr:row>
      <xdr:rowOff>114300</xdr:rowOff>
    </xdr:to>
    <xdr:graphicFrame>
      <xdr:nvGraphicFramePr>
        <xdr:cNvPr id="3" name="Chart 4"/>
        <xdr:cNvGraphicFramePr/>
      </xdr:nvGraphicFramePr>
      <xdr:xfrm>
        <a:off x="10010775" y="304800"/>
        <a:ext cx="45243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9525</xdr:rowOff>
    </xdr:from>
    <xdr:to>
      <xdr:col>17</xdr:col>
      <xdr:colOff>295275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4619625" y="314325"/>
        <a:ext cx="45148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18</xdr:row>
      <xdr:rowOff>66675</xdr:rowOff>
    </xdr:from>
    <xdr:to>
      <xdr:col>17</xdr:col>
      <xdr:colOff>285750</xdr:colOff>
      <xdr:row>34</xdr:row>
      <xdr:rowOff>95250</xdr:rowOff>
    </xdr:to>
    <xdr:graphicFrame>
      <xdr:nvGraphicFramePr>
        <xdr:cNvPr id="2" name="Chart 4"/>
        <xdr:cNvGraphicFramePr/>
      </xdr:nvGraphicFramePr>
      <xdr:xfrm>
        <a:off x="4600575" y="3114675"/>
        <a:ext cx="45243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15</xdr:col>
      <xdr:colOff>276225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4210050" y="314325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247650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4162425" y="3048000"/>
        <a:ext cx="45148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590550</xdr:colOff>
      <xdr:row>2</xdr:row>
      <xdr:rowOff>38100</xdr:rowOff>
    </xdr:from>
    <xdr:to>
      <xdr:col>23</xdr:col>
      <xdr:colOff>247650</xdr:colOff>
      <xdr:row>16</xdr:row>
      <xdr:rowOff>76200</xdr:rowOff>
    </xdr:to>
    <xdr:graphicFrame>
      <xdr:nvGraphicFramePr>
        <xdr:cNvPr id="3" name="Chart 3"/>
        <xdr:cNvGraphicFramePr/>
      </xdr:nvGraphicFramePr>
      <xdr:xfrm>
        <a:off x="9020175" y="342900"/>
        <a:ext cx="45339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17</xdr:row>
      <xdr:rowOff>133350</xdr:rowOff>
    </xdr:from>
    <xdr:to>
      <xdr:col>23</xdr:col>
      <xdr:colOff>314325</xdr:colOff>
      <xdr:row>33</xdr:row>
      <xdr:rowOff>104775</xdr:rowOff>
    </xdr:to>
    <xdr:graphicFrame>
      <xdr:nvGraphicFramePr>
        <xdr:cNvPr id="4" name="Chart 4"/>
        <xdr:cNvGraphicFramePr/>
      </xdr:nvGraphicFramePr>
      <xdr:xfrm>
        <a:off x="9086850" y="3028950"/>
        <a:ext cx="453390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2</xdr:row>
      <xdr:rowOff>57150</xdr:rowOff>
    </xdr:from>
    <xdr:to>
      <xdr:col>14</xdr:col>
      <xdr:colOff>552450</xdr:colOff>
      <xdr:row>16</xdr:row>
      <xdr:rowOff>142875</xdr:rowOff>
    </xdr:to>
    <xdr:graphicFrame>
      <xdr:nvGraphicFramePr>
        <xdr:cNvPr id="1" name="Chart 5"/>
        <xdr:cNvGraphicFramePr/>
      </xdr:nvGraphicFramePr>
      <xdr:xfrm>
        <a:off x="4352925" y="361950"/>
        <a:ext cx="4238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514350</xdr:colOff>
      <xdr:row>19</xdr:row>
      <xdr:rowOff>19050</xdr:rowOff>
    </xdr:from>
    <xdr:to>
      <xdr:col>22</xdr:col>
      <xdr:colOff>495300</xdr:colOff>
      <xdr:row>34</xdr:row>
      <xdr:rowOff>104775</xdr:rowOff>
    </xdr:to>
    <xdr:graphicFrame>
      <xdr:nvGraphicFramePr>
        <xdr:cNvPr id="2" name="Chart 6"/>
        <xdr:cNvGraphicFramePr/>
      </xdr:nvGraphicFramePr>
      <xdr:xfrm>
        <a:off x="9163050" y="3057525"/>
        <a:ext cx="42481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438150</xdr:colOff>
      <xdr:row>2</xdr:row>
      <xdr:rowOff>66675</xdr:rowOff>
    </xdr:from>
    <xdr:to>
      <xdr:col>22</xdr:col>
      <xdr:colOff>428625</xdr:colOff>
      <xdr:row>17</xdr:row>
      <xdr:rowOff>19050</xdr:rowOff>
    </xdr:to>
    <xdr:graphicFrame>
      <xdr:nvGraphicFramePr>
        <xdr:cNvPr id="3" name="Chart 7"/>
        <xdr:cNvGraphicFramePr/>
      </xdr:nvGraphicFramePr>
      <xdr:xfrm>
        <a:off x="9086850" y="371475"/>
        <a:ext cx="42576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390525</xdr:colOff>
      <xdr:row>18</xdr:row>
      <xdr:rowOff>142875</xdr:rowOff>
    </xdr:from>
    <xdr:to>
      <xdr:col>14</xdr:col>
      <xdr:colOff>581025</xdr:colOff>
      <xdr:row>34</xdr:row>
      <xdr:rowOff>19050</xdr:rowOff>
    </xdr:to>
    <xdr:graphicFrame>
      <xdr:nvGraphicFramePr>
        <xdr:cNvPr id="4" name="Chart 9"/>
        <xdr:cNvGraphicFramePr/>
      </xdr:nvGraphicFramePr>
      <xdr:xfrm>
        <a:off x="4343400" y="3028950"/>
        <a:ext cx="427672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542925</xdr:colOff>
      <xdr:row>36</xdr:row>
      <xdr:rowOff>95250</xdr:rowOff>
    </xdr:from>
    <xdr:to>
      <xdr:col>22</xdr:col>
      <xdr:colOff>561975</xdr:colOff>
      <xdr:row>51</xdr:row>
      <xdr:rowOff>133350</xdr:rowOff>
    </xdr:to>
    <xdr:graphicFrame>
      <xdr:nvGraphicFramePr>
        <xdr:cNvPr id="5" name="Chart 10"/>
        <xdr:cNvGraphicFramePr/>
      </xdr:nvGraphicFramePr>
      <xdr:xfrm>
        <a:off x="9191625" y="5724525"/>
        <a:ext cx="42862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116</xdr:col>
      <xdr:colOff>0</xdr:colOff>
      <xdr:row>123</xdr:row>
      <xdr:rowOff>0</xdr:rowOff>
    </xdr:from>
    <xdr:to>
      <xdr:col>116</xdr:col>
      <xdr:colOff>0</xdr:colOff>
      <xdr:row>137</xdr:row>
      <xdr:rowOff>47625</xdr:rowOff>
    </xdr:to>
    <xdr:graphicFrame>
      <xdr:nvGraphicFramePr>
        <xdr:cNvPr id="1" name="Chart 31"/>
        <xdr:cNvGraphicFramePr/>
      </xdr:nvGraphicFramePr>
      <xdr:xfrm>
        <a:off x="5829300" y="18964275"/>
        <a:ext cx="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143</xdr:col>
      <xdr:colOff>28575</xdr:colOff>
      <xdr:row>21</xdr:row>
      <xdr:rowOff>47625</xdr:rowOff>
    </xdr:from>
    <xdr:to>
      <xdr:col>149</xdr:col>
      <xdr:colOff>581025</xdr:colOff>
      <xdr:row>36</xdr:row>
      <xdr:rowOff>142875</xdr:rowOff>
    </xdr:to>
    <xdr:graphicFrame>
      <xdr:nvGraphicFramePr>
        <xdr:cNvPr id="2" name="Chart 40"/>
        <xdr:cNvGraphicFramePr/>
      </xdr:nvGraphicFramePr>
      <xdr:xfrm>
        <a:off x="7400925" y="3467100"/>
        <a:ext cx="4391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F14" sqref="F6:G14"/>
    </sheetView>
  </sheetViews>
  <sheetFormatPr defaultColWidth="9.140625" defaultRowHeight="12" outlineLevelCol="5"/>
  <cols>
    <col min="1" max="1" width="6.140625" style="23" customWidth="1"/>
    <col min="2" max="3" width="7.57421875" style="23" customWidth="1" outlineLevel="5"/>
    <col min="4" max="4" width="6.57421875" style="23" customWidth="1" outlineLevel="5"/>
    <col min="5" max="5" width="7.57421875" style="23" customWidth="1" outlineLevel="5"/>
    <col min="6" max="7" width="7.57421875" style="23" customWidth="1" outlineLevel="1"/>
    <col min="8" max="8" width="8.8515625" style="188" customWidth="1" outlineLevel="1" collapsed="1"/>
    <col min="9" max="9" width="9.421875" style="185" customWidth="1" outlineLevel="1"/>
    <col min="10" max="10" width="6.421875" style="23" customWidth="1"/>
    <col min="11" max="16384" width="9.140625" style="23" customWidth="1"/>
  </cols>
  <sheetData>
    <row r="1" spans="2:9" ht="12">
      <c r="B1" s="15" t="s">
        <v>71</v>
      </c>
      <c r="H1" s="181"/>
      <c r="I1" s="182"/>
    </row>
    <row r="2" spans="1:9" ht="12">
      <c r="A2" s="180"/>
      <c r="B2" s="69"/>
      <c r="C2" s="69"/>
      <c r="D2" s="131"/>
      <c r="E2" s="69"/>
      <c r="F2" s="52"/>
      <c r="G2" s="52"/>
      <c r="H2" s="173"/>
      <c r="I2" s="183"/>
    </row>
    <row r="3" spans="1:9" ht="24">
      <c r="A3" s="51" t="s">
        <v>12</v>
      </c>
      <c r="B3" s="62" t="s">
        <v>30</v>
      </c>
      <c r="C3" s="64" t="s">
        <v>31</v>
      </c>
      <c r="D3" s="62" t="s">
        <v>32</v>
      </c>
      <c r="E3" s="63" t="s">
        <v>33</v>
      </c>
      <c r="F3" s="62" t="s">
        <v>195</v>
      </c>
      <c r="G3" s="63" t="s">
        <v>196</v>
      </c>
      <c r="H3" s="184"/>
      <c r="I3" s="140"/>
    </row>
    <row r="4" spans="1:9" ht="12">
      <c r="A4" s="60"/>
      <c r="B4" s="4"/>
      <c r="C4" s="1"/>
      <c r="D4" s="61"/>
      <c r="E4" s="25"/>
      <c r="F4" s="25" t="s">
        <v>116</v>
      </c>
      <c r="G4" s="25"/>
      <c r="H4" s="184"/>
      <c r="I4" s="145"/>
    </row>
    <row r="5" spans="1:9" ht="12">
      <c r="A5" s="51" t="s">
        <v>25</v>
      </c>
      <c r="B5" s="68" t="s">
        <v>29</v>
      </c>
      <c r="C5" s="68" t="s">
        <v>29</v>
      </c>
      <c r="D5" s="67" t="s">
        <v>98</v>
      </c>
      <c r="E5" s="58" t="s">
        <v>178</v>
      </c>
      <c r="F5" s="68" t="s">
        <v>29</v>
      </c>
      <c r="G5" s="58" t="s">
        <v>29</v>
      </c>
      <c r="H5" s="140"/>
      <c r="I5" s="140"/>
    </row>
    <row r="6" spans="1:9" ht="12">
      <c r="A6" s="146">
        <v>2008</v>
      </c>
      <c r="B6" s="75">
        <v>1463</v>
      </c>
      <c r="C6" s="55">
        <v>2017</v>
      </c>
      <c r="D6" s="75"/>
      <c r="E6" s="10"/>
      <c r="F6" s="191"/>
      <c r="G6" s="191"/>
      <c r="H6" s="173"/>
      <c r="I6" s="159"/>
    </row>
    <row r="7" spans="1:9" ht="12">
      <c r="A7" s="37">
        <v>2009</v>
      </c>
      <c r="B7" s="77">
        <v>1494</v>
      </c>
      <c r="C7" s="35">
        <v>3289</v>
      </c>
      <c r="D7" s="77"/>
      <c r="E7" s="6"/>
      <c r="F7" s="79"/>
      <c r="G7" s="79"/>
      <c r="H7" s="173"/>
      <c r="I7" s="159"/>
    </row>
    <row r="8" spans="1:9" ht="12">
      <c r="A8" s="37" t="s">
        <v>5</v>
      </c>
      <c r="B8" s="77">
        <v>1463</v>
      </c>
      <c r="C8" s="35">
        <v>4745</v>
      </c>
      <c r="D8" s="77"/>
      <c r="E8" s="6"/>
      <c r="F8" s="79"/>
      <c r="G8" s="79"/>
      <c r="H8" s="173"/>
      <c r="I8" s="177"/>
    </row>
    <row r="9" spans="1:9" ht="12">
      <c r="A9" s="37" t="s">
        <v>6</v>
      </c>
      <c r="B9" s="77">
        <v>1736</v>
      </c>
      <c r="C9" s="35">
        <v>4160</v>
      </c>
      <c r="D9" s="77"/>
      <c r="E9" s="6"/>
      <c r="F9" s="79"/>
      <c r="G9" s="79"/>
      <c r="H9" s="173"/>
      <c r="I9" s="177"/>
    </row>
    <row r="10" spans="1:9" ht="12">
      <c r="A10" s="37" t="s">
        <v>7</v>
      </c>
      <c r="B10" s="77">
        <v>3381</v>
      </c>
      <c r="C10" s="35">
        <v>4119</v>
      </c>
      <c r="D10" s="77">
        <v>931</v>
      </c>
      <c r="E10" s="6">
        <v>970</v>
      </c>
      <c r="F10" s="79">
        <f aca="true" t="shared" si="0" ref="F10:G14">D10/B10</f>
        <v>0.2753623188405797</v>
      </c>
      <c r="G10" s="79">
        <f t="shared" si="0"/>
        <v>0.23549405195435785</v>
      </c>
      <c r="H10" s="173"/>
      <c r="I10" s="177"/>
    </row>
    <row r="11" spans="1:9" ht="12">
      <c r="A11" s="37">
        <v>2013</v>
      </c>
      <c r="B11" s="77">
        <v>5441</v>
      </c>
      <c r="C11" s="35">
        <v>2813</v>
      </c>
      <c r="D11" s="77">
        <v>1779</v>
      </c>
      <c r="E11" s="6">
        <v>748</v>
      </c>
      <c r="F11" s="79">
        <f t="shared" si="0"/>
        <v>0.3269619555228818</v>
      </c>
      <c r="G11" s="79">
        <f t="shared" si="0"/>
        <v>0.2659082829719161</v>
      </c>
      <c r="H11" s="173"/>
      <c r="I11" s="177"/>
    </row>
    <row r="12" spans="1:8" ht="12">
      <c r="A12" s="37">
        <v>2014</v>
      </c>
      <c r="B12" s="77">
        <v>3940</v>
      </c>
      <c r="C12" s="35">
        <v>3160</v>
      </c>
      <c r="D12" s="77">
        <v>1673</v>
      </c>
      <c r="E12" s="6">
        <v>673</v>
      </c>
      <c r="F12" s="79">
        <f t="shared" si="0"/>
        <v>0.4246192893401015</v>
      </c>
      <c r="G12" s="79">
        <f t="shared" si="0"/>
        <v>0.2129746835443038</v>
      </c>
      <c r="H12" s="173"/>
    </row>
    <row r="13" spans="1:9" ht="12">
      <c r="A13" s="37">
        <v>2015</v>
      </c>
      <c r="B13" s="77">
        <v>2166</v>
      </c>
      <c r="C13" s="35">
        <v>5955</v>
      </c>
      <c r="D13" s="77">
        <v>668</v>
      </c>
      <c r="E13" s="6">
        <v>828</v>
      </c>
      <c r="F13" s="79">
        <f t="shared" si="0"/>
        <v>0.30840258541089566</v>
      </c>
      <c r="G13" s="79">
        <f t="shared" si="0"/>
        <v>0.13904282115869018</v>
      </c>
      <c r="H13" s="173"/>
      <c r="I13" s="186"/>
    </row>
    <row r="14" spans="1:9" ht="12">
      <c r="A14" s="31">
        <v>2016</v>
      </c>
      <c r="B14" s="76">
        <v>2587</v>
      </c>
      <c r="C14" s="56">
        <v>6483</v>
      </c>
      <c r="D14" s="76">
        <v>414</v>
      </c>
      <c r="E14" s="190">
        <v>1571</v>
      </c>
      <c r="F14" s="192">
        <f t="shared" si="0"/>
        <v>0.16003092385001932</v>
      </c>
      <c r="G14" s="192">
        <f t="shared" si="0"/>
        <v>0.2423260836032701</v>
      </c>
      <c r="H14" s="173"/>
      <c r="I14" s="186"/>
    </row>
    <row r="15" spans="8:9" ht="12">
      <c r="H15" s="173"/>
      <c r="I15" s="186"/>
    </row>
    <row r="16" spans="1:9" ht="12">
      <c r="A16" s="147"/>
      <c r="B16" s="35"/>
      <c r="C16" s="35"/>
      <c r="D16" s="35"/>
      <c r="E16" s="35"/>
      <c r="F16" s="35"/>
      <c r="G16" s="35"/>
      <c r="H16" s="173"/>
      <c r="I16" s="186"/>
    </row>
    <row r="17" spans="1:9" ht="12">
      <c r="A17" s="147"/>
      <c r="B17" s="35"/>
      <c r="C17" s="35"/>
      <c r="D17" s="35"/>
      <c r="E17" s="35"/>
      <c r="F17" s="35"/>
      <c r="G17" s="35"/>
      <c r="H17" s="173"/>
      <c r="I17" s="186"/>
    </row>
    <row r="18" spans="1:9" ht="12">
      <c r="A18" s="147"/>
      <c r="B18" s="35"/>
      <c r="C18" s="35"/>
      <c r="D18" s="35"/>
      <c r="E18" s="35"/>
      <c r="F18" s="35"/>
      <c r="G18" s="35"/>
      <c r="H18" s="173"/>
      <c r="I18" s="186"/>
    </row>
    <row r="19" spans="1:9" ht="12">
      <c r="A19" s="147"/>
      <c r="B19" s="35"/>
      <c r="C19" s="35"/>
      <c r="D19" s="35"/>
      <c r="E19" s="35"/>
      <c r="F19" s="35"/>
      <c r="G19" s="35"/>
      <c r="H19" s="173"/>
      <c r="I19" s="186"/>
    </row>
    <row r="20" spans="1:9" ht="12">
      <c r="A20" s="147"/>
      <c r="B20" s="35"/>
      <c r="C20" s="35"/>
      <c r="D20" s="35"/>
      <c r="E20" s="35"/>
      <c r="F20" s="35"/>
      <c r="G20" s="35"/>
      <c r="H20" s="173"/>
      <c r="I20" s="186"/>
    </row>
    <row r="21" spans="1:9" ht="12">
      <c r="A21" s="147"/>
      <c r="B21" s="35"/>
      <c r="C21" s="35"/>
      <c r="D21" s="35"/>
      <c r="E21" s="35"/>
      <c r="F21" s="35"/>
      <c r="G21" s="35"/>
      <c r="H21" s="173"/>
      <c r="I21" s="186"/>
    </row>
    <row r="22" spans="1:9" ht="12">
      <c r="A22" s="147"/>
      <c r="B22" s="35"/>
      <c r="C22" s="35"/>
      <c r="D22" s="35"/>
      <c r="E22" s="35"/>
      <c r="F22" s="35"/>
      <c r="G22" s="35"/>
      <c r="H22" s="173"/>
      <c r="I22" s="186"/>
    </row>
    <row r="23" spans="1:9" ht="12">
      <c r="A23" s="147"/>
      <c r="B23" s="35"/>
      <c r="C23" s="35"/>
      <c r="D23" s="35"/>
      <c r="E23" s="35"/>
      <c r="F23" s="35"/>
      <c r="G23" s="35"/>
      <c r="H23" s="187"/>
      <c r="I23" s="186"/>
    </row>
    <row r="24" spans="1:9" ht="12">
      <c r="A24" s="147"/>
      <c r="B24" s="35"/>
      <c r="C24" s="35"/>
      <c r="D24" s="35"/>
      <c r="E24" s="35"/>
      <c r="F24" s="35"/>
      <c r="G24" s="35"/>
      <c r="H24" s="107"/>
      <c r="I24" s="177"/>
    </row>
    <row r="25" spans="1:9" ht="12">
      <c r="A25" s="147"/>
      <c r="B25" s="35"/>
      <c r="C25" s="35"/>
      <c r="D25" s="35"/>
      <c r="E25" s="35"/>
      <c r="F25" s="182"/>
      <c r="G25" s="182"/>
      <c r="I25" s="177"/>
    </row>
    <row r="26" spans="1:9" ht="12">
      <c r="A26" s="147"/>
      <c r="B26" s="35"/>
      <c r="C26" s="35"/>
      <c r="D26" s="35"/>
      <c r="E26" s="35"/>
      <c r="F26" s="182"/>
      <c r="G26" s="182"/>
      <c r="I26" s="177"/>
    </row>
    <row r="38" ht="12">
      <c r="I38" s="177"/>
    </row>
    <row r="39" spans="1:9" ht="12">
      <c r="A39" s="50"/>
      <c r="B39" s="50"/>
      <c r="C39" s="50"/>
      <c r="D39" s="50"/>
      <c r="E39" s="50"/>
      <c r="F39" s="50"/>
      <c r="G39" s="50"/>
      <c r="H39" s="173"/>
      <c r="I39" s="50"/>
    </row>
    <row r="40" spans="1:9" ht="12">
      <c r="A40" s="50"/>
      <c r="B40" s="50"/>
      <c r="C40" s="50"/>
      <c r="D40" s="50"/>
      <c r="E40" s="50"/>
      <c r="F40" s="50"/>
      <c r="G40" s="50"/>
      <c r="H40" s="173"/>
      <c r="I40" s="50"/>
    </row>
    <row r="41" spans="1:9" ht="12">
      <c r="A41" s="50"/>
      <c r="B41" s="50"/>
      <c r="C41" s="50"/>
      <c r="D41" s="50"/>
      <c r="E41" s="50"/>
      <c r="F41" s="50"/>
      <c r="G41" s="50"/>
      <c r="H41" s="173"/>
      <c r="I41" s="50"/>
    </row>
    <row r="42" spans="1:9" ht="12">
      <c r="A42" s="50"/>
      <c r="B42" s="50"/>
      <c r="C42" s="50"/>
      <c r="D42" s="50"/>
      <c r="E42" s="50"/>
      <c r="F42" s="50"/>
      <c r="G42" s="50"/>
      <c r="H42" s="173"/>
      <c r="I42" s="50"/>
    </row>
    <row r="43" spans="1:9" ht="12">
      <c r="A43" s="50"/>
      <c r="B43" s="50"/>
      <c r="C43" s="50"/>
      <c r="D43" s="50"/>
      <c r="E43" s="50"/>
      <c r="F43" s="50"/>
      <c r="G43" s="50"/>
      <c r="H43" s="173"/>
      <c r="I43" s="50"/>
    </row>
    <row r="44" spans="1:9" ht="12">
      <c r="A44" s="50"/>
      <c r="B44" s="50"/>
      <c r="C44" s="50"/>
      <c r="D44" s="50"/>
      <c r="E44" s="50"/>
      <c r="F44" s="50"/>
      <c r="G44" s="50"/>
      <c r="H44" s="173"/>
      <c r="I44" s="50"/>
    </row>
    <row r="45" spans="1:9" ht="12">
      <c r="A45" s="50"/>
      <c r="B45" s="50"/>
      <c r="C45" s="50"/>
      <c r="D45" s="50"/>
      <c r="E45" s="50"/>
      <c r="F45" s="50"/>
      <c r="G45" s="50"/>
      <c r="H45" s="173"/>
      <c r="I45" s="50"/>
    </row>
    <row r="46" spans="1:9" ht="12">
      <c r="A46" s="133"/>
      <c r="B46" s="133"/>
      <c r="C46" s="133"/>
      <c r="D46" s="133"/>
      <c r="E46" s="133"/>
      <c r="F46" s="133"/>
      <c r="G46" s="133"/>
      <c r="H46" s="173"/>
      <c r="I46" s="189"/>
    </row>
    <row r="47" spans="1:9" ht="12">
      <c r="A47" s="137"/>
      <c r="B47" s="137"/>
      <c r="C47" s="137"/>
      <c r="D47" s="137"/>
      <c r="E47" s="137"/>
      <c r="F47" s="137"/>
      <c r="G47" s="137"/>
      <c r="H47" s="173"/>
      <c r="I47" s="160"/>
    </row>
    <row r="48" spans="1:9" ht="12">
      <c r="A48" s="137"/>
      <c r="B48" s="137"/>
      <c r="C48" s="137"/>
      <c r="D48" s="137"/>
      <c r="E48" s="137"/>
      <c r="F48" s="137"/>
      <c r="G48" s="137"/>
      <c r="H48" s="173"/>
      <c r="I48" s="160"/>
    </row>
    <row r="56" ht="12">
      <c r="A56" s="23" t="s">
        <v>179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I3" sqref="I3"/>
    </sheetView>
  </sheetViews>
  <sheetFormatPr defaultColWidth="9.140625" defaultRowHeight="12" outlineLevelCol="1"/>
  <cols>
    <col min="1" max="1" width="6.140625" style="23" customWidth="1"/>
    <col min="2" max="2" width="7.7109375" style="23" customWidth="1" outlineLevel="1"/>
    <col min="3" max="3" width="7.57421875" style="23" customWidth="1" outlineLevel="1"/>
    <col min="4" max="4" width="7.57421875" style="128" customWidth="1" outlineLevel="1"/>
    <col min="5" max="5" width="8.140625" style="23" customWidth="1" outlineLevel="1" collapsed="1"/>
    <col min="6" max="6" width="7.57421875" style="23" customWidth="1" outlineLevel="1" collapsed="1"/>
    <col min="7" max="7" width="7.57421875" style="23" customWidth="1" outlineLevel="1"/>
    <col min="8" max="8" width="8.8515625" style="175" customWidth="1" outlineLevel="1" collapsed="1"/>
    <col min="9" max="9" width="9.421875" style="15" customWidth="1" outlineLevel="1"/>
    <col min="10" max="10" width="6.421875" style="23" customWidth="1"/>
    <col min="11" max="16384" width="9.140625" style="23" customWidth="1"/>
  </cols>
  <sheetData>
    <row r="1" spans="4:9" ht="12">
      <c r="D1" s="23"/>
      <c r="H1" s="169"/>
      <c r="I1" s="23"/>
    </row>
    <row r="2" spans="1:9" ht="12">
      <c r="A2" s="168"/>
      <c r="B2" s="69"/>
      <c r="C2" s="69"/>
      <c r="D2" s="131"/>
      <c r="E2" s="69"/>
      <c r="F2" s="52"/>
      <c r="G2" s="52"/>
      <c r="H2" s="170"/>
      <c r="I2" s="183"/>
    </row>
    <row r="3" spans="1:9" ht="36">
      <c r="A3" s="51" t="s">
        <v>12</v>
      </c>
      <c r="B3" s="58" t="s">
        <v>107</v>
      </c>
      <c r="C3" s="58" t="s">
        <v>108</v>
      </c>
      <c r="D3" s="125" t="s">
        <v>117</v>
      </c>
      <c r="E3" s="68" t="s">
        <v>103</v>
      </c>
      <c r="F3" s="58" t="s">
        <v>111</v>
      </c>
      <c r="G3" s="58" t="s">
        <v>112</v>
      </c>
      <c r="H3" s="165" t="s">
        <v>193</v>
      </c>
      <c r="I3" s="140"/>
    </row>
    <row r="4" spans="1:9" ht="12">
      <c r="A4" s="60"/>
      <c r="B4" s="25"/>
      <c r="C4" s="176" t="s">
        <v>115</v>
      </c>
      <c r="D4" s="126" t="s">
        <v>113</v>
      </c>
      <c r="E4" s="27" t="s">
        <v>114</v>
      </c>
      <c r="F4" s="25" t="s">
        <v>116</v>
      </c>
      <c r="G4" s="25"/>
      <c r="H4" s="179"/>
      <c r="I4" s="145"/>
    </row>
    <row r="5" spans="1:9" ht="12">
      <c r="A5" s="51" t="s">
        <v>25</v>
      </c>
      <c r="B5" s="58" t="s">
        <v>29</v>
      </c>
      <c r="C5" s="58" t="s">
        <v>29</v>
      </c>
      <c r="D5" s="68" t="s">
        <v>29</v>
      </c>
      <c r="E5" s="68" t="s">
        <v>29</v>
      </c>
      <c r="F5" s="68" t="s">
        <v>29</v>
      </c>
      <c r="G5" s="68" t="s">
        <v>29</v>
      </c>
      <c r="H5" s="58" t="s">
        <v>135</v>
      </c>
      <c r="I5" s="140"/>
    </row>
    <row r="6" spans="1:9" ht="12">
      <c r="A6" s="37">
        <v>2000</v>
      </c>
      <c r="B6" s="6">
        <v>5363</v>
      </c>
      <c r="C6" s="6"/>
      <c r="D6" s="48"/>
      <c r="E6" s="6">
        <v>3182</v>
      </c>
      <c r="F6" s="6">
        <v>3301</v>
      </c>
      <c r="G6" s="6">
        <v>6483</v>
      </c>
      <c r="H6" s="171">
        <v>0.14064127039222493</v>
      </c>
      <c r="I6" s="159"/>
    </row>
    <row r="7" spans="1:9" ht="12">
      <c r="A7" s="37">
        <v>2001</v>
      </c>
      <c r="B7" s="22">
        <v>4849</v>
      </c>
      <c r="C7" s="22"/>
      <c r="D7" s="48"/>
      <c r="E7" s="6">
        <v>3633</v>
      </c>
      <c r="F7" s="6">
        <v>5994</v>
      </c>
      <c r="G7" s="6">
        <v>9627</v>
      </c>
      <c r="H7" s="171">
        <v>0.20320844327176782</v>
      </c>
      <c r="I7" s="159"/>
    </row>
    <row r="8" spans="1:9" ht="12">
      <c r="A8" s="37">
        <v>2002</v>
      </c>
      <c r="B8" s="22">
        <v>3674</v>
      </c>
      <c r="C8" s="22"/>
      <c r="D8" s="48"/>
      <c r="E8" s="6">
        <v>3225</v>
      </c>
      <c r="F8" s="6">
        <v>7677</v>
      </c>
      <c r="G8" s="6">
        <v>10902</v>
      </c>
      <c r="H8" s="171">
        <v>0.22416416498745734</v>
      </c>
      <c r="I8" s="177"/>
    </row>
    <row r="9" spans="1:9" ht="12">
      <c r="A9" s="37">
        <v>2003</v>
      </c>
      <c r="B9" s="22">
        <v>2996</v>
      </c>
      <c r="C9" s="22"/>
      <c r="D9" s="48"/>
      <c r="E9" s="6">
        <v>2822</v>
      </c>
      <c r="F9" s="6">
        <v>7951</v>
      </c>
      <c r="G9" s="6">
        <v>10773</v>
      </c>
      <c r="H9" s="171">
        <v>0.21550741163055873</v>
      </c>
      <c r="I9" s="177"/>
    </row>
    <row r="10" spans="1:9" ht="12">
      <c r="A10" s="37">
        <v>2004</v>
      </c>
      <c r="B10" s="22">
        <v>1662</v>
      </c>
      <c r="C10" s="22"/>
      <c r="D10" s="6"/>
      <c r="E10" s="6">
        <v>3275</v>
      </c>
      <c r="F10" s="6">
        <v>6616</v>
      </c>
      <c r="G10" s="6">
        <v>9891</v>
      </c>
      <c r="H10" s="171">
        <v>0.18637648388920294</v>
      </c>
      <c r="I10" s="177"/>
    </row>
    <row r="11" spans="1:9" ht="12">
      <c r="A11" s="37">
        <v>2005</v>
      </c>
      <c r="B11" s="22">
        <v>1187</v>
      </c>
      <c r="C11" s="22"/>
      <c r="D11" s="33"/>
      <c r="E11" s="6">
        <v>3741</v>
      </c>
      <c r="F11" s="6">
        <v>7136</v>
      </c>
      <c r="G11" s="6">
        <v>10877</v>
      </c>
      <c r="H11" s="171">
        <v>0.19713638423198912</v>
      </c>
      <c r="I11" s="177"/>
    </row>
    <row r="12" spans="1:9" ht="12">
      <c r="A12" s="37">
        <v>2006</v>
      </c>
      <c r="B12" s="22">
        <v>1365</v>
      </c>
      <c r="C12" s="22"/>
      <c r="D12" s="33"/>
      <c r="E12" s="6">
        <v>2812</v>
      </c>
      <c r="F12" s="6">
        <v>7381</v>
      </c>
      <c r="G12" s="6">
        <v>10193</v>
      </c>
      <c r="H12" s="171">
        <v>0.1827816232112757</v>
      </c>
      <c r="I12" s="185"/>
    </row>
    <row r="13" spans="1:9" ht="12">
      <c r="A13" s="37">
        <v>2007</v>
      </c>
      <c r="B13" s="22">
        <v>1112</v>
      </c>
      <c r="C13" s="22"/>
      <c r="D13" s="33"/>
      <c r="E13" s="6">
        <v>2596</v>
      </c>
      <c r="F13" s="6">
        <v>4918</v>
      </c>
      <c r="G13" s="6">
        <v>7514</v>
      </c>
      <c r="H13" s="171">
        <v>0.14190477989084246</v>
      </c>
      <c r="I13" s="186"/>
    </row>
    <row r="14" spans="1:9" ht="12">
      <c r="A14" s="37">
        <v>2008</v>
      </c>
      <c r="B14" s="22">
        <v>1161</v>
      </c>
      <c r="C14" s="22"/>
      <c r="D14" s="33"/>
      <c r="E14" s="6">
        <v>2669</v>
      </c>
      <c r="F14" s="6">
        <v>4091</v>
      </c>
      <c r="G14" s="6">
        <v>6760</v>
      </c>
      <c r="H14" s="171">
        <v>0.11425287744857776</v>
      </c>
      <c r="I14" s="186"/>
    </row>
    <row r="15" spans="1:9" ht="12">
      <c r="A15" s="37">
        <v>2009</v>
      </c>
      <c r="B15" s="22">
        <v>1383</v>
      </c>
      <c r="C15" s="22"/>
      <c r="D15" s="33"/>
      <c r="E15" s="6">
        <v>2668</v>
      </c>
      <c r="F15" s="6">
        <v>3791</v>
      </c>
      <c r="G15" s="6">
        <v>6459</v>
      </c>
      <c r="H15" s="171">
        <v>0.10040104458123485</v>
      </c>
      <c r="I15" s="186"/>
    </row>
    <row r="16" spans="1:9" ht="12">
      <c r="A16" s="37" t="s">
        <v>5</v>
      </c>
      <c r="B16" s="22">
        <v>1863</v>
      </c>
      <c r="C16" s="22"/>
      <c r="D16" s="33"/>
      <c r="E16" s="6">
        <v>3088</v>
      </c>
      <c r="F16" s="6">
        <v>3586</v>
      </c>
      <c r="G16" s="6">
        <v>6674</v>
      </c>
      <c r="H16" s="171">
        <v>0.10739918251746002</v>
      </c>
      <c r="I16" s="186"/>
    </row>
    <row r="17" spans="1:9" ht="12">
      <c r="A17" s="37" t="s">
        <v>6</v>
      </c>
      <c r="B17" s="22">
        <v>2735</v>
      </c>
      <c r="C17" s="22"/>
      <c r="D17" s="33"/>
      <c r="E17" s="6">
        <v>3870</v>
      </c>
      <c r="F17" s="6">
        <v>3708</v>
      </c>
      <c r="G17" s="6">
        <v>7578</v>
      </c>
      <c r="H17" s="171">
        <v>0.10306137714371201</v>
      </c>
      <c r="I17" s="186"/>
    </row>
    <row r="18" spans="1:9" ht="12">
      <c r="A18" s="37" t="s">
        <v>7</v>
      </c>
      <c r="B18" s="22">
        <v>2403</v>
      </c>
      <c r="C18" s="22">
        <v>1895</v>
      </c>
      <c r="D18" s="33"/>
      <c r="E18" s="6">
        <v>5656</v>
      </c>
      <c r="F18" s="6">
        <v>3847</v>
      </c>
      <c r="G18" s="6">
        <v>9503</v>
      </c>
      <c r="H18" s="171">
        <v>0.12052150312622861</v>
      </c>
      <c r="I18" s="186"/>
    </row>
    <row r="19" spans="1:9" ht="12">
      <c r="A19" s="37">
        <v>2013</v>
      </c>
      <c r="B19" s="22">
        <v>1897</v>
      </c>
      <c r="C19" s="22">
        <v>1539</v>
      </c>
      <c r="D19" s="132">
        <v>1346</v>
      </c>
      <c r="E19" s="77">
        <v>4707</v>
      </c>
      <c r="F19" s="6">
        <v>4193</v>
      </c>
      <c r="G19" s="6">
        <v>10246</v>
      </c>
      <c r="H19" s="171">
        <v>0.11883691529709228</v>
      </c>
      <c r="I19" s="186"/>
    </row>
    <row r="20" spans="1:9" ht="12">
      <c r="A20" s="37">
        <v>2014</v>
      </c>
      <c r="B20" s="6">
        <v>1989</v>
      </c>
      <c r="C20" s="6">
        <v>1544</v>
      </c>
      <c r="D20" s="33">
        <v>1510</v>
      </c>
      <c r="E20" s="6">
        <v>3700</v>
      </c>
      <c r="F20" s="6">
        <v>3519</v>
      </c>
      <c r="G20" s="6">
        <v>8729</v>
      </c>
      <c r="H20" s="171">
        <v>0.10123396655301185</v>
      </c>
      <c r="I20" s="186"/>
    </row>
    <row r="21" spans="1:9" ht="12">
      <c r="A21" s="37">
        <v>2015</v>
      </c>
      <c r="B21" s="6">
        <v>2062</v>
      </c>
      <c r="C21" s="6">
        <v>1649</v>
      </c>
      <c r="D21" s="33">
        <v>1113</v>
      </c>
      <c r="E21" s="6">
        <v>4274</v>
      </c>
      <c r="F21" s="6">
        <v>4245</v>
      </c>
      <c r="G21" s="6">
        <v>9632</v>
      </c>
      <c r="H21" s="171">
        <v>0.11417868869948672</v>
      </c>
      <c r="I21" s="186"/>
    </row>
    <row r="22" spans="1:9" ht="12">
      <c r="A22" s="37">
        <v>2016</v>
      </c>
      <c r="B22" s="6"/>
      <c r="C22" s="6"/>
      <c r="D22" s="87"/>
      <c r="E22" s="6">
        <v>4267</v>
      </c>
      <c r="F22" s="6"/>
      <c r="G22" s="35"/>
      <c r="H22" s="171"/>
      <c r="I22" s="186"/>
    </row>
    <row r="23" spans="1:9" ht="12">
      <c r="A23" s="31">
        <v>2017</v>
      </c>
      <c r="B23" s="53"/>
      <c r="C23" s="53"/>
      <c r="D23" s="49"/>
      <c r="E23" s="53"/>
      <c r="F23" s="11"/>
      <c r="G23" s="11"/>
      <c r="H23" s="172"/>
      <c r="I23" s="186"/>
    </row>
    <row r="24" spans="1:9" ht="12">
      <c r="A24" s="14" t="s">
        <v>0</v>
      </c>
      <c r="B24" s="117"/>
      <c r="C24" s="117"/>
      <c r="D24" s="121"/>
      <c r="E24" s="117"/>
      <c r="F24" s="112"/>
      <c r="G24" s="112"/>
      <c r="H24" s="103">
        <v>0.13388117588682646</v>
      </c>
      <c r="I24" s="177"/>
    </row>
    <row r="25" ht="12">
      <c r="I25" s="177"/>
    </row>
    <row r="26" ht="12">
      <c r="I26" s="177"/>
    </row>
    <row r="38" ht="12">
      <c r="I38" s="115"/>
    </row>
    <row r="39" spans="2:9" ht="12">
      <c r="B39" s="50"/>
      <c r="C39" s="50"/>
      <c r="D39" s="50"/>
      <c r="E39" s="50"/>
      <c r="F39" s="50"/>
      <c r="G39" s="50"/>
      <c r="H39" s="173"/>
      <c r="I39" s="50"/>
    </row>
    <row r="40" spans="2:9" ht="12">
      <c r="B40" s="50"/>
      <c r="C40" s="50"/>
      <c r="D40" s="50"/>
      <c r="E40" s="50"/>
      <c r="F40" s="50"/>
      <c r="G40" s="50"/>
      <c r="H40" s="173"/>
      <c r="I40" s="50"/>
    </row>
    <row r="41" spans="2:9" ht="12">
      <c r="B41" s="50"/>
      <c r="C41" s="50"/>
      <c r="D41" s="50"/>
      <c r="E41" s="50"/>
      <c r="F41" s="50"/>
      <c r="G41" s="50"/>
      <c r="H41" s="173"/>
      <c r="I41" s="50"/>
    </row>
    <row r="42" spans="2:9" ht="12">
      <c r="B42" s="50"/>
      <c r="C42" s="50"/>
      <c r="D42" s="50"/>
      <c r="E42" s="50"/>
      <c r="F42" s="50"/>
      <c r="G42" s="50"/>
      <c r="H42" s="173"/>
      <c r="I42" s="50"/>
    </row>
    <row r="43" spans="2:9" ht="12">
      <c r="B43" s="50"/>
      <c r="C43" s="50"/>
      <c r="D43" s="50"/>
      <c r="E43" s="50"/>
      <c r="F43" s="50"/>
      <c r="G43" s="50"/>
      <c r="H43" s="173"/>
      <c r="I43" s="50"/>
    </row>
    <row r="44" spans="2:9" ht="12">
      <c r="B44" s="50"/>
      <c r="C44" s="50"/>
      <c r="D44" s="50"/>
      <c r="E44" s="50"/>
      <c r="F44" s="50"/>
      <c r="G44" s="50"/>
      <c r="H44" s="173"/>
      <c r="I44" s="50"/>
    </row>
    <row r="45" spans="2:9" ht="12">
      <c r="B45" s="50"/>
      <c r="C45" s="50"/>
      <c r="D45" s="50"/>
      <c r="E45" s="50"/>
      <c r="F45" s="50"/>
      <c r="G45" s="50"/>
      <c r="H45" s="173"/>
      <c r="I45" s="50"/>
    </row>
    <row r="46" spans="2:9" ht="12">
      <c r="B46" s="133"/>
      <c r="C46" s="133"/>
      <c r="D46" s="135"/>
      <c r="E46" s="133"/>
      <c r="F46" s="133"/>
      <c r="G46" s="133"/>
      <c r="H46" s="174"/>
      <c r="I46" s="134"/>
    </row>
    <row r="47" spans="2:9" ht="12">
      <c r="B47" s="137"/>
      <c r="C47" s="137"/>
      <c r="D47" s="135"/>
      <c r="E47" s="137"/>
      <c r="F47" s="137"/>
      <c r="G47" s="137"/>
      <c r="H47" s="174"/>
      <c r="I47" s="138"/>
    </row>
    <row r="48" spans="2:9" ht="12">
      <c r="B48" s="137"/>
      <c r="C48" s="137"/>
      <c r="D48" s="135"/>
      <c r="E48" s="137"/>
      <c r="F48" s="137"/>
      <c r="G48" s="137"/>
      <c r="H48" s="174"/>
      <c r="I48" s="13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2" sqref="A2:H12"/>
    </sheetView>
  </sheetViews>
  <sheetFormatPr defaultColWidth="9.140625" defaultRowHeight="12"/>
  <cols>
    <col min="1" max="1" width="6.140625" style="23" customWidth="1"/>
    <col min="2" max="2" width="7.8515625" style="23" customWidth="1"/>
    <col min="3" max="6" width="6.8515625" style="23" customWidth="1"/>
    <col min="7" max="7" width="7.57421875" style="23" customWidth="1"/>
    <col min="8" max="9" width="6.57421875" style="23" customWidth="1"/>
    <col min="10" max="10" width="6.421875" style="23" customWidth="1"/>
    <col min="11" max="16384" width="9.140625" style="23" customWidth="1"/>
  </cols>
  <sheetData>
    <row r="2" spans="1:8" ht="12">
      <c r="A2" s="193" t="s">
        <v>150</v>
      </c>
      <c r="B2" s="194"/>
      <c r="C2" s="194"/>
      <c r="D2" s="194"/>
      <c r="E2" s="194"/>
      <c r="F2" s="194"/>
      <c r="G2" s="194"/>
      <c r="H2" s="194"/>
    </row>
    <row r="3" spans="1:9" ht="36">
      <c r="A3" s="51" t="s">
        <v>12</v>
      </c>
      <c r="B3" s="67" t="s">
        <v>26</v>
      </c>
      <c r="C3" s="58" t="s">
        <v>17</v>
      </c>
      <c r="D3" s="58" t="s">
        <v>18</v>
      </c>
      <c r="E3" s="58" t="s">
        <v>148</v>
      </c>
      <c r="F3" s="58" t="s">
        <v>15</v>
      </c>
      <c r="G3" s="67" t="s">
        <v>16</v>
      </c>
      <c r="H3" s="58" t="s">
        <v>149</v>
      </c>
      <c r="I3" s="140"/>
    </row>
    <row r="4" spans="1:9" ht="12">
      <c r="A4" s="146">
        <v>2009</v>
      </c>
      <c r="B4" s="40">
        <v>22955</v>
      </c>
      <c r="C4" s="55"/>
      <c r="D4" s="10"/>
      <c r="E4" s="10"/>
      <c r="F4" s="10">
        <v>45</v>
      </c>
      <c r="G4" s="75"/>
      <c r="H4" s="10"/>
      <c r="I4" s="145"/>
    </row>
    <row r="5" spans="1:9" ht="12">
      <c r="A5" s="37" t="s">
        <v>5</v>
      </c>
      <c r="B5" s="42">
        <v>26560</v>
      </c>
      <c r="C5" s="35"/>
      <c r="D5" s="6"/>
      <c r="E5" s="6"/>
      <c r="F5" s="6">
        <v>0</v>
      </c>
      <c r="G5" s="77"/>
      <c r="H5" s="6"/>
      <c r="I5" s="140"/>
    </row>
    <row r="6" spans="1:9" ht="12">
      <c r="A6" s="37" t="s">
        <v>6</v>
      </c>
      <c r="B6" s="42">
        <v>32270</v>
      </c>
      <c r="C6" s="35"/>
      <c r="D6" s="6"/>
      <c r="E6" s="6"/>
      <c r="F6" s="6">
        <v>25</v>
      </c>
      <c r="G6" s="77"/>
      <c r="H6" s="6"/>
      <c r="I6" s="35"/>
    </row>
    <row r="7" spans="1:9" ht="12">
      <c r="A7" s="37" t="s">
        <v>7</v>
      </c>
      <c r="B7" s="42">
        <v>28285</v>
      </c>
      <c r="C7" s="35">
        <v>172</v>
      </c>
      <c r="D7" s="6">
        <v>39</v>
      </c>
      <c r="E7" s="6">
        <f aca="true" t="shared" si="0" ref="E7:E12">SUM(C7:D7)</f>
        <v>211</v>
      </c>
      <c r="F7" s="6">
        <v>0</v>
      </c>
      <c r="G7" s="77"/>
      <c r="H7" s="6">
        <v>931</v>
      </c>
      <c r="I7" s="35"/>
    </row>
    <row r="8" spans="1:9" ht="12">
      <c r="A8" s="37">
        <v>2013</v>
      </c>
      <c r="B8" s="42">
        <v>21215</v>
      </c>
      <c r="C8" s="35">
        <v>174</v>
      </c>
      <c r="D8" s="6">
        <v>96</v>
      </c>
      <c r="E8" s="6">
        <f t="shared" si="0"/>
        <v>270</v>
      </c>
      <c r="F8" s="6">
        <v>100</v>
      </c>
      <c r="G8" s="77"/>
      <c r="H8" s="6">
        <v>1779</v>
      </c>
      <c r="I8" s="24"/>
    </row>
    <row r="9" spans="1:9" ht="12">
      <c r="A9" s="37">
        <v>2014</v>
      </c>
      <c r="B9" s="42">
        <v>22850</v>
      </c>
      <c r="C9" s="35">
        <v>98</v>
      </c>
      <c r="D9" s="6">
        <v>110</v>
      </c>
      <c r="E9" s="6">
        <f t="shared" si="0"/>
        <v>208</v>
      </c>
      <c r="F9" s="6">
        <v>34</v>
      </c>
      <c r="G9" s="77"/>
      <c r="H9" s="6">
        <v>1673</v>
      </c>
      <c r="I9" s="24"/>
    </row>
    <row r="10" spans="1:9" ht="12">
      <c r="A10" s="37">
        <v>2015</v>
      </c>
      <c r="B10" s="42">
        <v>44660</v>
      </c>
      <c r="C10" s="35">
        <v>719</v>
      </c>
      <c r="D10" s="6">
        <v>124</v>
      </c>
      <c r="E10" s="6">
        <f t="shared" si="0"/>
        <v>843</v>
      </c>
      <c r="F10" s="6">
        <v>276</v>
      </c>
      <c r="G10" s="77"/>
      <c r="H10" s="6">
        <v>668</v>
      </c>
      <c r="I10" s="24"/>
    </row>
    <row r="11" spans="1:9" ht="12">
      <c r="A11" s="37">
        <v>2016</v>
      </c>
      <c r="B11" s="34">
        <v>18710</v>
      </c>
      <c r="C11" s="6">
        <v>901</v>
      </c>
      <c r="D11" s="6">
        <v>284</v>
      </c>
      <c r="E11" s="6">
        <f t="shared" si="0"/>
        <v>1185</v>
      </c>
      <c r="F11" s="6">
        <v>452</v>
      </c>
      <c r="G11" s="77">
        <v>200</v>
      </c>
      <c r="H11" s="6">
        <v>414</v>
      </c>
      <c r="I11" s="24"/>
    </row>
    <row r="12" spans="1:9" ht="12">
      <c r="A12" s="31">
        <v>2017</v>
      </c>
      <c r="B12" s="41">
        <v>19688</v>
      </c>
      <c r="C12" s="56">
        <v>236</v>
      </c>
      <c r="D12" s="11">
        <v>2126</v>
      </c>
      <c r="E12" s="11">
        <f t="shared" si="0"/>
        <v>2362</v>
      </c>
      <c r="F12" s="11">
        <v>1309</v>
      </c>
      <c r="G12" s="76">
        <v>842</v>
      </c>
      <c r="H12" s="11"/>
      <c r="I12" s="24"/>
    </row>
    <row r="13" spans="1:9" ht="12">
      <c r="A13" s="147"/>
      <c r="B13" s="34"/>
      <c r="C13" s="35"/>
      <c r="D13" s="35"/>
      <c r="E13" s="35"/>
      <c r="F13" s="35"/>
      <c r="G13" s="35"/>
      <c r="H13" s="24"/>
      <c r="I13" s="24"/>
    </row>
    <row r="14" spans="1:9" ht="12">
      <c r="A14" s="147"/>
      <c r="B14" s="34"/>
      <c r="C14" s="35"/>
      <c r="D14" s="35"/>
      <c r="E14" s="35"/>
      <c r="F14" s="35"/>
      <c r="G14" s="35"/>
      <c r="H14" s="24"/>
      <c r="I14" s="24"/>
    </row>
    <row r="15" spans="1:9" ht="12">
      <c r="A15" s="147"/>
      <c r="B15" s="34"/>
      <c r="C15" s="38"/>
      <c r="D15" s="38"/>
      <c r="E15" s="38"/>
      <c r="F15" s="38"/>
      <c r="G15" s="38"/>
      <c r="H15" s="24"/>
      <c r="I15" s="24"/>
    </row>
    <row r="16" spans="1:9" ht="12">
      <c r="A16" s="147"/>
      <c r="B16" s="34"/>
      <c r="C16" s="35"/>
      <c r="D16" s="35"/>
      <c r="E16" s="35"/>
      <c r="F16" s="35"/>
      <c r="G16" s="35"/>
      <c r="H16" s="24"/>
      <c r="I16" s="24"/>
    </row>
    <row r="17" spans="1:9" ht="12">
      <c r="A17" s="147"/>
      <c r="B17" s="34"/>
      <c r="C17" s="35"/>
      <c r="D17" s="35"/>
      <c r="E17" s="35"/>
      <c r="F17" s="35"/>
      <c r="G17" s="35"/>
      <c r="H17" s="24"/>
      <c r="I17" s="24"/>
    </row>
    <row r="18" spans="1:9" ht="12">
      <c r="A18" s="147"/>
      <c r="B18" s="34"/>
      <c r="C18" s="35"/>
      <c r="D18" s="35"/>
      <c r="E18" s="35"/>
      <c r="F18" s="35"/>
      <c r="G18" s="35"/>
      <c r="H18" s="35"/>
      <c r="I18" s="35"/>
    </row>
    <row r="19" spans="1:9" ht="12">
      <c r="A19" s="147"/>
      <c r="B19" s="34"/>
      <c r="C19" s="35"/>
      <c r="D19" s="35"/>
      <c r="E19" s="35"/>
      <c r="F19" s="35"/>
      <c r="G19" s="35"/>
      <c r="H19" s="35"/>
      <c r="I19" s="35"/>
    </row>
    <row r="20" spans="1:9" ht="12">
      <c r="A20" s="147"/>
      <c r="B20" s="34"/>
      <c r="C20" s="35"/>
      <c r="D20" s="35"/>
      <c r="E20" s="35"/>
      <c r="F20" s="35"/>
      <c r="G20" s="35"/>
      <c r="H20" s="35"/>
      <c r="I20" s="35"/>
    </row>
    <row r="21" spans="1:9" ht="12">
      <c r="A21" s="147"/>
      <c r="B21" s="34"/>
      <c r="C21" s="35"/>
      <c r="D21" s="35"/>
      <c r="E21" s="35"/>
      <c r="F21" s="35"/>
      <c r="G21" s="35"/>
      <c r="H21" s="35"/>
      <c r="I21" s="35"/>
    </row>
    <row r="22" spans="1:9" ht="12">
      <c r="A22" s="147"/>
      <c r="B22" s="34"/>
      <c r="C22" s="35"/>
      <c r="D22" s="35"/>
      <c r="E22" s="35"/>
      <c r="F22" s="35"/>
      <c r="G22" s="35"/>
      <c r="H22" s="35"/>
      <c r="I22" s="35"/>
    </row>
    <row r="23" spans="1:9" ht="12">
      <c r="A23" s="147"/>
      <c r="B23" s="34"/>
      <c r="C23" s="35"/>
      <c r="D23" s="35"/>
      <c r="E23" s="35"/>
      <c r="F23" s="35"/>
      <c r="G23" s="35"/>
      <c r="H23" s="35"/>
      <c r="I23" s="35"/>
    </row>
    <row r="24" spans="1:9" ht="12">
      <c r="A24" s="147"/>
      <c r="B24" s="34"/>
      <c r="C24" s="35"/>
      <c r="D24" s="35"/>
      <c r="E24" s="35"/>
      <c r="F24" s="35"/>
      <c r="G24" s="35"/>
      <c r="H24" s="35"/>
      <c r="I24" s="35"/>
    </row>
    <row r="25" spans="1:9" ht="12">
      <c r="A25" s="147"/>
      <c r="B25" s="34"/>
      <c r="C25" s="35"/>
      <c r="D25" s="35"/>
      <c r="E25" s="35"/>
      <c r="F25" s="35"/>
      <c r="G25" s="35"/>
      <c r="H25" s="35"/>
      <c r="I25" s="35"/>
    </row>
    <row r="26" spans="1:9" ht="12">
      <c r="A26" s="147"/>
      <c r="B26" s="34"/>
      <c r="C26" s="35"/>
      <c r="D26" s="35"/>
      <c r="E26" s="35"/>
      <c r="F26" s="35"/>
      <c r="G26" s="35"/>
      <c r="H26" s="35"/>
      <c r="I26" s="35"/>
    </row>
    <row r="27" spans="1:9" ht="12">
      <c r="A27" s="147"/>
      <c r="B27" s="34"/>
      <c r="C27" s="38"/>
      <c r="D27" s="38"/>
      <c r="E27" s="38"/>
      <c r="F27" s="38"/>
      <c r="G27" s="38"/>
      <c r="H27" s="38"/>
      <c r="I27" s="38"/>
    </row>
    <row r="28" spans="1:9" ht="12">
      <c r="A28" s="147"/>
      <c r="B28" s="34"/>
      <c r="C28" s="35"/>
      <c r="D28" s="35"/>
      <c r="E28" s="35"/>
      <c r="F28" s="35"/>
      <c r="G28" s="35"/>
      <c r="H28" s="35"/>
      <c r="I28" s="35"/>
    </row>
    <row r="29" spans="1:9" ht="12">
      <c r="A29" s="147"/>
      <c r="B29" s="34"/>
      <c r="C29" s="35"/>
      <c r="D29" s="35"/>
      <c r="E29" s="35"/>
      <c r="F29" s="35"/>
      <c r="G29" s="35"/>
      <c r="H29" s="35"/>
      <c r="I29" s="35"/>
    </row>
    <row r="30" spans="1:9" ht="12">
      <c r="A30" s="147"/>
      <c r="B30" s="34"/>
      <c r="C30" s="35"/>
      <c r="D30" s="35"/>
      <c r="E30" s="35"/>
      <c r="F30" s="35"/>
      <c r="G30" s="35"/>
      <c r="H30" s="35"/>
      <c r="I30" s="35"/>
    </row>
    <row r="31" spans="1:9" ht="12">
      <c r="A31" s="147"/>
      <c r="B31" s="34"/>
      <c r="C31" s="35"/>
      <c r="D31" s="35"/>
      <c r="E31" s="35"/>
      <c r="F31" s="35"/>
      <c r="G31" s="35"/>
      <c r="H31" s="35"/>
      <c r="I31" s="35"/>
    </row>
    <row r="32" spans="1:9" ht="12">
      <c r="A32" s="147"/>
      <c r="B32" s="34"/>
      <c r="C32" s="35"/>
      <c r="D32" s="35"/>
      <c r="E32" s="35"/>
      <c r="F32" s="35"/>
      <c r="G32" s="35"/>
      <c r="H32" s="35"/>
      <c r="I32" s="35"/>
    </row>
    <row r="33" spans="1:9" ht="12">
      <c r="A33" s="147"/>
      <c r="B33" s="34"/>
      <c r="C33" s="35"/>
      <c r="D33" s="35"/>
      <c r="E33" s="35"/>
      <c r="F33" s="35"/>
      <c r="G33" s="35"/>
      <c r="H33" s="35"/>
      <c r="I33" s="35"/>
    </row>
    <row r="34" spans="1:9" ht="12">
      <c r="A34" s="147"/>
      <c r="B34" s="34"/>
      <c r="C34" s="35"/>
      <c r="D34" s="35"/>
      <c r="E34" s="35"/>
      <c r="F34" s="35"/>
      <c r="G34" s="35"/>
      <c r="H34" s="35"/>
      <c r="I34" s="35"/>
    </row>
    <row r="35" spans="1:9" ht="12">
      <c r="A35" s="147"/>
      <c r="B35" s="34"/>
      <c r="C35" s="35"/>
      <c r="D35" s="35"/>
      <c r="E35" s="35"/>
      <c r="F35" s="35"/>
      <c r="G35" s="35"/>
      <c r="H35" s="35"/>
      <c r="I35" s="35"/>
    </row>
    <row r="36" spans="1:9" ht="12">
      <c r="A36" s="147"/>
      <c r="B36" s="34"/>
      <c r="C36" s="35"/>
      <c r="D36" s="35"/>
      <c r="E36" s="35"/>
      <c r="F36" s="35"/>
      <c r="G36" s="35"/>
      <c r="H36" s="35"/>
      <c r="I36" s="35"/>
    </row>
    <row r="37" spans="1:9" ht="12">
      <c r="A37" s="147"/>
      <c r="B37" s="34"/>
      <c r="C37" s="35"/>
      <c r="D37" s="35"/>
      <c r="E37" s="35"/>
      <c r="F37" s="35"/>
      <c r="G37" s="35"/>
      <c r="H37" s="35"/>
      <c r="I37" s="35"/>
    </row>
    <row r="38" spans="1:9" ht="12">
      <c r="A38" s="147"/>
      <c r="B38" s="34"/>
      <c r="C38" s="35"/>
      <c r="D38" s="35"/>
      <c r="E38" s="35"/>
      <c r="F38" s="35"/>
      <c r="G38" s="35"/>
      <c r="H38" s="35"/>
      <c r="I38" s="35"/>
    </row>
    <row r="39" spans="3:9" ht="12">
      <c r="C39" s="50"/>
      <c r="D39" s="50"/>
      <c r="E39" s="50"/>
      <c r="F39" s="50"/>
      <c r="G39" s="50"/>
      <c r="H39" s="50"/>
      <c r="I39" s="50"/>
    </row>
    <row r="40" spans="3:9" ht="12">
      <c r="C40" s="50"/>
      <c r="D40" s="50"/>
      <c r="E40" s="50"/>
      <c r="F40" s="50"/>
      <c r="G40" s="50"/>
      <c r="H40" s="50"/>
      <c r="I40" s="50"/>
    </row>
    <row r="41" spans="3:9" ht="12">
      <c r="C41" s="50"/>
      <c r="D41" s="50"/>
      <c r="E41" s="50"/>
      <c r="F41" s="50"/>
      <c r="G41" s="50"/>
      <c r="H41" s="50"/>
      <c r="I41" s="50"/>
    </row>
    <row r="42" spans="3:9" ht="12">
      <c r="C42" s="50"/>
      <c r="D42" s="50"/>
      <c r="E42" s="50"/>
      <c r="F42" s="50"/>
      <c r="G42" s="50"/>
      <c r="H42" s="50"/>
      <c r="I42" s="50"/>
    </row>
    <row r="43" spans="3:9" ht="12">
      <c r="C43" s="50"/>
      <c r="D43" s="50"/>
      <c r="E43" s="50"/>
      <c r="F43" s="50"/>
      <c r="G43" s="50"/>
      <c r="H43" s="50"/>
      <c r="I43" s="50"/>
    </row>
    <row r="44" spans="3:9" ht="12">
      <c r="C44" s="50"/>
      <c r="D44" s="50"/>
      <c r="E44" s="50"/>
      <c r="F44" s="50"/>
      <c r="G44" s="50"/>
      <c r="H44" s="50"/>
      <c r="I44" s="50"/>
    </row>
    <row r="45" spans="3:9" ht="12">
      <c r="C45" s="50"/>
      <c r="D45" s="50"/>
      <c r="E45" s="50"/>
      <c r="F45" s="50"/>
      <c r="G45" s="50"/>
      <c r="H45" s="50"/>
      <c r="I45" s="50"/>
    </row>
    <row r="46" spans="3:9" ht="12">
      <c r="C46" s="133"/>
      <c r="D46" s="133"/>
      <c r="E46" s="133"/>
      <c r="F46" s="133"/>
      <c r="G46" s="133"/>
      <c r="H46" s="133"/>
      <c r="I46" s="133"/>
    </row>
    <row r="47" spans="3:9" ht="12">
      <c r="C47" s="137"/>
      <c r="D47" s="137"/>
      <c r="E47" s="137"/>
      <c r="F47" s="137"/>
      <c r="G47" s="137"/>
      <c r="H47" s="137"/>
      <c r="I47" s="137"/>
    </row>
    <row r="48" spans="3:9" ht="12">
      <c r="C48" s="137"/>
      <c r="D48" s="137"/>
      <c r="E48" s="137"/>
      <c r="F48" s="137"/>
      <c r="G48" s="137"/>
      <c r="H48" s="137"/>
      <c r="I48" s="137"/>
    </row>
  </sheetData>
  <mergeCells count="1"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Y24" sqref="Y24"/>
    </sheetView>
  </sheetViews>
  <sheetFormatPr defaultColWidth="9.140625" defaultRowHeight="12"/>
  <cols>
    <col min="1" max="1" width="6.140625" style="23" customWidth="1"/>
    <col min="2" max="2" width="7.8515625" style="23" customWidth="1"/>
    <col min="3" max="3" width="8.28125" style="23" customWidth="1"/>
    <col min="4" max="4" width="8.8515625" style="23" customWidth="1"/>
    <col min="5" max="5" width="8.140625" style="23" customWidth="1"/>
    <col min="6" max="6" width="7.57421875" style="15" customWidth="1"/>
    <col min="7" max="7" width="9.140625" style="15" customWidth="1"/>
    <col min="8" max="8" width="6.421875" style="23" customWidth="1"/>
    <col min="9" max="16384" width="9.140625" style="23" customWidth="1"/>
  </cols>
  <sheetData>
    <row r="1" spans="6:7" ht="12">
      <c r="F1" s="23"/>
      <c r="G1" s="23"/>
    </row>
    <row r="2" spans="1:7" ht="12">
      <c r="A2" s="168"/>
      <c r="B2" s="130"/>
      <c r="C2" s="16"/>
      <c r="D2" s="84"/>
      <c r="E2" s="72"/>
      <c r="F2" s="164"/>
      <c r="G2" s="85"/>
    </row>
    <row r="3" spans="1:7" ht="24">
      <c r="A3" s="51" t="s">
        <v>12</v>
      </c>
      <c r="B3" s="67" t="s">
        <v>26</v>
      </c>
      <c r="C3" s="58" t="s">
        <v>138</v>
      </c>
      <c r="D3" s="68" t="s">
        <v>100</v>
      </c>
      <c r="E3" s="58" t="s">
        <v>59</v>
      </c>
      <c r="F3" s="58" t="s">
        <v>48</v>
      </c>
      <c r="G3" s="58" t="s">
        <v>194</v>
      </c>
    </row>
    <row r="4" spans="1:7" ht="24">
      <c r="A4" s="60"/>
      <c r="B4" s="61" t="s">
        <v>23</v>
      </c>
      <c r="C4" s="25"/>
      <c r="D4" s="27"/>
      <c r="E4" s="25" t="s">
        <v>23</v>
      </c>
      <c r="F4" s="25" t="s">
        <v>23</v>
      </c>
      <c r="G4" s="25" t="s">
        <v>24</v>
      </c>
    </row>
    <row r="5" spans="1:7" ht="12">
      <c r="A5" s="60" t="s">
        <v>25</v>
      </c>
      <c r="B5" s="62" t="s">
        <v>28</v>
      </c>
      <c r="C5" s="63" t="s">
        <v>139</v>
      </c>
      <c r="D5" s="64" t="s">
        <v>60</v>
      </c>
      <c r="E5" s="63" t="s">
        <v>27</v>
      </c>
      <c r="F5" s="63" t="s">
        <v>29</v>
      </c>
      <c r="G5" s="63" t="s">
        <v>128</v>
      </c>
    </row>
    <row r="6" spans="1:7" ht="12">
      <c r="A6" s="8">
        <v>1986</v>
      </c>
      <c r="B6" s="40"/>
      <c r="C6" s="10"/>
      <c r="D6" s="28"/>
      <c r="E6" s="21"/>
      <c r="F6" s="86"/>
      <c r="G6" s="80"/>
    </row>
    <row r="7" spans="1:7" ht="12">
      <c r="A7" s="37">
        <v>1987</v>
      </c>
      <c r="B7" s="42"/>
      <c r="C7" s="45"/>
      <c r="D7" s="6"/>
      <c r="E7" s="17"/>
      <c r="F7" s="48"/>
      <c r="G7" s="82"/>
    </row>
    <row r="8" spans="1:7" ht="12">
      <c r="A8" s="37">
        <v>1988</v>
      </c>
      <c r="B8" s="42"/>
      <c r="C8" s="45"/>
      <c r="D8" s="6"/>
      <c r="E8" s="17"/>
      <c r="F8" s="3"/>
      <c r="G8" s="83"/>
    </row>
    <row r="9" spans="1:7" ht="12">
      <c r="A9" s="37">
        <v>1989</v>
      </c>
      <c r="B9" s="42"/>
      <c r="C9" s="45"/>
      <c r="D9" s="47"/>
      <c r="E9" s="17"/>
      <c r="F9" s="3"/>
      <c r="G9" s="83"/>
    </row>
    <row r="10" spans="1:7" ht="12">
      <c r="A10" s="37">
        <v>1990</v>
      </c>
      <c r="B10" s="42">
        <v>16441</v>
      </c>
      <c r="C10" s="45"/>
      <c r="D10" s="47"/>
      <c r="E10" s="17"/>
      <c r="F10" s="3"/>
      <c r="G10" s="83"/>
    </row>
    <row r="11" spans="1:7" ht="12">
      <c r="A11" s="37">
        <v>1991</v>
      </c>
      <c r="B11" s="42">
        <v>19615</v>
      </c>
      <c r="C11" s="45"/>
      <c r="D11" s="47"/>
      <c r="E11" s="17"/>
      <c r="F11" s="3"/>
      <c r="G11" s="83"/>
    </row>
    <row r="12" spans="1:7" ht="12">
      <c r="A12" s="37">
        <v>1992</v>
      </c>
      <c r="B12" s="42">
        <v>22448</v>
      </c>
      <c r="C12" s="45"/>
      <c r="D12" s="47"/>
      <c r="E12" s="17"/>
      <c r="F12" s="3"/>
      <c r="G12" s="178"/>
    </row>
    <row r="13" spans="1:7" ht="12">
      <c r="A13" s="37">
        <v>1993</v>
      </c>
      <c r="B13" s="42">
        <v>33932</v>
      </c>
      <c r="C13" s="45"/>
      <c r="D13" s="47"/>
      <c r="E13" s="17"/>
      <c r="F13" s="3"/>
      <c r="G13" s="178"/>
    </row>
    <row r="14" spans="1:7" ht="12">
      <c r="A14" s="37">
        <v>1994</v>
      </c>
      <c r="B14" s="42">
        <v>18213</v>
      </c>
      <c r="C14" s="45"/>
      <c r="D14" s="47"/>
      <c r="E14" s="17"/>
      <c r="F14" s="3"/>
      <c r="G14" s="178"/>
    </row>
    <row r="15" spans="1:7" ht="12">
      <c r="A15" s="37">
        <v>1995</v>
      </c>
      <c r="B15" s="42">
        <v>14490</v>
      </c>
      <c r="C15" s="45"/>
      <c r="D15" s="47"/>
      <c r="E15" s="17"/>
      <c r="F15" s="3"/>
      <c r="G15" s="178"/>
    </row>
    <row r="16" spans="1:7" ht="12">
      <c r="A16" s="37">
        <v>1996</v>
      </c>
      <c r="B16" s="42">
        <v>15752</v>
      </c>
      <c r="C16" s="45"/>
      <c r="D16" s="47"/>
      <c r="E16" s="17">
        <v>20352</v>
      </c>
      <c r="F16" s="3"/>
      <c r="G16" s="178"/>
    </row>
    <row r="17" spans="1:7" ht="12">
      <c r="A17" s="37">
        <v>1997</v>
      </c>
      <c r="B17" s="42">
        <v>14819</v>
      </c>
      <c r="C17" s="45"/>
      <c r="D17" s="47"/>
      <c r="E17" s="17">
        <v>18828</v>
      </c>
      <c r="F17" s="3"/>
      <c r="G17" s="178"/>
    </row>
    <row r="18" spans="1:7" ht="12">
      <c r="A18" s="37">
        <v>1998</v>
      </c>
      <c r="B18" s="42">
        <v>27897</v>
      </c>
      <c r="C18" s="45"/>
      <c r="D18" s="6">
        <v>4796</v>
      </c>
      <c r="E18" s="17">
        <v>33496</v>
      </c>
      <c r="F18" s="48"/>
      <c r="G18" s="178"/>
    </row>
    <row r="19" spans="1:7" ht="12">
      <c r="A19" s="37">
        <v>1999</v>
      </c>
      <c r="B19" s="42">
        <v>45440</v>
      </c>
      <c r="C19" s="45"/>
      <c r="D19" s="6">
        <v>5032</v>
      </c>
      <c r="E19" s="17">
        <v>68699</v>
      </c>
      <c r="F19" s="48"/>
      <c r="G19" s="178"/>
    </row>
    <row r="20" spans="1:7" ht="12">
      <c r="A20" s="37">
        <v>2000</v>
      </c>
      <c r="B20" s="42">
        <v>55440</v>
      </c>
      <c r="C20" s="45"/>
      <c r="D20" s="6">
        <v>1569</v>
      </c>
      <c r="E20" s="17">
        <v>88386</v>
      </c>
      <c r="F20" s="48"/>
      <c r="G20" s="178"/>
    </row>
    <row r="21" spans="1:7" ht="12">
      <c r="A21" s="37">
        <v>2001</v>
      </c>
      <c r="B21" s="42">
        <v>31542</v>
      </c>
      <c r="C21" s="45"/>
      <c r="D21" s="6">
        <v>9705</v>
      </c>
      <c r="E21" s="17">
        <v>91591</v>
      </c>
      <c r="F21" s="48"/>
      <c r="G21" s="178"/>
    </row>
    <row r="22" spans="1:7" ht="12">
      <c r="A22" s="37">
        <v>2002</v>
      </c>
      <c r="B22" s="42">
        <v>23903</v>
      </c>
      <c r="C22" s="45"/>
      <c r="D22" s="6">
        <v>6452</v>
      </c>
      <c r="E22" s="17">
        <v>95677</v>
      </c>
      <c r="F22" s="48"/>
      <c r="G22" s="178"/>
    </row>
    <row r="23" spans="1:7" ht="12">
      <c r="A23" s="37">
        <v>2003</v>
      </c>
      <c r="B23" s="42">
        <v>21138</v>
      </c>
      <c r="C23" s="45"/>
      <c r="D23" s="6">
        <v>4651</v>
      </c>
      <c r="E23" s="17">
        <v>83172</v>
      </c>
      <c r="F23" s="48"/>
      <c r="G23" s="178"/>
    </row>
    <row r="24" spans="1:7" ht="12">
      <c r="A24" s="37">
        <v>2004</v>
      </c>
      <c r="B24" s="42">
        <v>20175</v>
      </c>
      <c r="C24" s="45"/>
      <c r="D24" s="6">
        <v>6063</v>
      </c>
      <c r="E24" s="17">
        <v>90919</v>
      </c>
      <c r="F24" s="6"/>
      <c r="G24" s="178"/>
    </row>
    <row r="25" spans="1:7" ht="12">
      <c r="A25" s="37">
        <v>2005</v>
      </c>
      <c r="B25" s="42">
        <v>20502</v>
      </c>
      <c r="C25" s="45"/>
      <c r="D25" s="6">
        <v>14638</v>
      </c>
      <c r="E25" s="17">
        <v>84751</v>
      </c>
      <c r="F25" s="33">
        <v>11630</v>
      </c>
      <c r="G25" s="83"/>
    </row>
    <row r="26" spans="1:7" ht="12">
      <c r="A26" s="37">
        <v>2006</v>
      </c>
      <c r="B26" s="42">
        <v>14648</v>
      </c>
      <c r="C26" s="45"/>
      <c r="D26" s="6">
        <v>12220</v>
      </c>
      <c r="E26" s="17">
        <v>72039</v>
      </c>
      <c r="F26" s="33">
        <v>10207</v>
      </c>
      <c r="G26" s="83"/>
    </row>
    <row r="27" spans="1:7" ht="12">
      <c r="A27" s="37">
        <v>2007</v>
      </c>
      <c r="B27" s="42">
        <v>14051</v>
      </c>
      <c r="C27" s="45"/>
      <c r="D27" s="6">
        <v>9613</v>
      </c>
      <c r="E27" s="17">
        <v>62714</v>
      </c>
      <c r="F27" s="33">
        <v>11335</v>
      </c>
      <c r="G27" s="163">
        <v>0.9102484472049689</v>
      </c>
    </row>
    <row r="28" spans="1:7" ht="12">
      <c r="A28" s="37">
        <v>2008</v>
      </c>
      <c r="B28" s="42">
        <v>15940</v>
      </c>
      <c r="C28" s="45">
        <v>4042</v>
      </c>
      <c r="D28" s="6">
        <v>12587</v>
      </c>
      <c r="E28" s="17">
        <v>54859</v>
      </c>
      <c r="F28" s="33">
        <v>8369</v>
      </c>
      <c r="G28" s="163">
        <v>0.844698462751281</v>
      </c>
    </row>
    <row r="29" spans="1:7" ht="12">
      <c r="A29" s="37">
        <v>2009</v>
      </c>
      <c r="B29" s="42">
        <v>22955</v>
      </c>
      <c r="C29" s="45">
        <v>3232</v>
      </c>
      <c r="D29" s="6">
        <v>15416</v>
      </c>
      <c r="E29" s="17">
        <v>47548</v>
      </c>
      <c r="F29" s="33">
        <v>14830</v>
      </c>
      <c r="G29" s="163">
        <v>0.8188123103597746</v>
      </c>
    </row>
    <row r="30" spans="1:7" ht="12">
      <c r="A30" s="37" t="s">
        <v>5</v>
      </c>
      <c r="B30" s="42">
        <v>26560</v>
      </c>
      <c r="C30" s="45">
        <v>3932</v>
      </c>
      <c r="D30" s="6">
        <v>22118</v>
      </c>
      <c r="E30" s="17">
        <v>48822</v>
      </c>
      <c r="F30" s="33">
        <v>24199</v>
      </c>
      <c r="G30" s="163">
        <v>0.747693399574166</v>
      </c>
    </row>
    <row r="31" spans="1:7" ht="12">
      <c r="A31" s="37" t="s">
        <v>6</v>
      </c>
      <c r="B31" s="42">
        <v>32270</v>
      </c>
      <c r="C31" s="45">
        <v>5766</v>
      </c>
      <c r="D31" s="6">
        <v>10768</v>
      </c>
      <c r="E31" s="17">
        <v>59059</v>
      </c>
      <c r="F31" s="33">
        <v>9509</v>
      </c>
      <c r="G31" s="163">
        <v>0.7231080739053404</v>
      </c>
    </row>
    <row r="32" spans="1:7" ht="12">
      <c r="A32" s="37" t="s">
        <v>7</v>
      </c>
      <c r="B32" s="42">
        <v>28285</v>
      </c>
      <c r="C32" s="45">
        <v>6068</v>
      </c>
      <c r="D32" s="6">
        <v>5306</v>
      </c>
      <c r="E32" s="17">
        <v>57437</v>
      </c>
      <c r="F32" s="33">
        <v>4412</v>
      </c>
      <c r="G32" s="163">
        <v>0.6874858565286264</v>
      </c>
    </row>
    <row r="33" spans="1:7" ht="12">
      <c r="A33" s="37">
        <v>2013</v>
      </c>
      <c r="B33" s="42">
        <v>21215</v>
      </c>
      <c r="C33" s="45">
        <v>6790</v>
      </c>
      <c r="D33" s="6">
        <v>7363</v>
      </c>
      <c r="E33" s="17">
        <v>52375.30059141167</v>
      </c>
      <c r="F33" s="33">
        <v>1901</v>
      </c>
      <c r="G33" s="163">
        <v>0.6048207413408953</v>
      </c>
    </row>
    <row r="34" spans="1:7" ht="12">
      <c r="A34" s="37">
        <v>2014</v>
      </c>
      <c r="B34" s="42">
        <v>22850</v>
      </c>
      <c r="C34" s="45">
        <v>8702</v>
      </c>
      <c r="D34" s="6">
        <v>8194</v>
      </c>
      <c r="E34" s="17">
        <v>46315</v>
      </c>
      <c r="F34" s="33">
        <v>1548</v>
      </c>
      <c r="G34" s="163">
        <v>0.7818093068662545</v>
      </c>
    </row>
    <row r="35" spans="1:7" ht="12">
      <c r="A35" s="37">
        <v>2015</v>
      </c>
      <c r="B35" s="42">
        <v>44660</v>
      </c>
      <c r="C35" s="45">
        <v>11178</v>
      </c>
      <c r="D35" s="6">
        <v>12240</v>
      </c>
      <c r="E35" s="17">
        <v>55425</v>
      </c>
      <c r="F35" s="33">
        <v>1396</v>
      </c>
      <c r="G35" s="163">
        <v>0.8319379463186407</v>
      </c>
    </row>
    <row r="36" spans="1:7" ht="12">
      <c r="A36" s="37">
        <v>2016</v>
      </c>
      <c r="B36" s="34">
        <v>18710</v>
      </c>
      <c r="C36" s="45">
        <v>15883</v>
      </c>
      <c r="D36" s="6">
        <v>17244</v>
      </c>
      <c r="E36" s="19">
        <v>49895</v>
      </c>
      <c r="F36" s="45">
        <v>1205</v>
      </c>
      <c r="G36" s="163">
        <v>0.7943585077343039</v>
      </c>
    </row>
    <row r="37" spans="1:7" ht="12">
      <c r="A37" s="31">
        <v>2017</v>
      </c>
      <c r="B37" s="41">
        <v>19688</v>
      </c>
      <c r="C37" s="44">
        <v>13833</v>
      </c>
      <c r="D37" s="53"/>
      <c r="E37" s="18"/>
      <c r="F37" s="49"/>
      <c r="G37" s="163">
        <v>0.7639714026784815</v>
      </c>
    </row>
    <row r="38" spans="1:7" ht="12">
      <c r="A38" s="14" t="s">
        <v>0</v>
      </c>
      <c r="B38" s="110"/>
      <c r="C38" s="117"/>
      <c r="D38" s="119"/>
      <c r="E38" s="122"/>
      <c r="F38" s="120"/>
      <c r="G38" s="115"/>
    </row>
    <row r="39" spans="3:7" ht="12">
      <c r="C39" s="50"/>
      <c r="D39" s="50"/>
      <c r="E39" s="50"/>
      <c r="F39" s="50"/>
      <c r="G39" s="50"/>
    </row>
    <row r="40" spans="3:7" ht="12">
      <c r="C40" s="50"/>
      <c r="D40" s="50"/>
      <c r="E40" s="50"/>
      <c r="F40" s="50"/>
      <c r="G40" s="50"/>
    </row>
    <row r="41" spans="3:7" ht="12">
      <c r="C41" s="50"/>
      <c r="D41" s="50"/>
      <c r="E41" s="50"/>
      <c r="F41" s="50"/>
      <c r="G41" s="50"/>
    </row>
    <row r="42" spans="3:7" ht="12">
      <c r="C42" s="50"/>
      <c r="D42" s="50"/>
      <c r="E42" s="50"/>
      <c r="F42" s="50"/>
      <c r="G42" s="50"/>
    </row>
    <row r="43" spans="3:7" ht="12">
      <c r="C43" s="50"/>
      <c r="D43" s="50"/>
      <c r="E43" s="50"/>
      <c r="F43" s="50"/>
      <c r="G43" s="50"/>
    </row>
    <row r="44" spans="3:7" ht="12">
      <c r="C44" s="50"/>
      <c r="D44" s="50"/>
      <c r="E44" s="50"/>
      <c r="F44" s="50"/>
      <c r="G44" s="50"/>
    </row>
    <row r="45" spans="3:7" ht="12">
      <c r="C45" s="50"/>
      <c r="D45" s="50"/>
      <c r="E45" s="50"/>
      <c r="F45" s="50"/>
      <c r="G45" s="50"/>
    </row>
    <row r="46" spans="3:7" ht="12">
      <c r="C46" s="133"/>
      <c r="D46" s="133"/>
      <c r="E46" s="133"/>
      <c r="F46" s="134"/>
      <c r="G46" s="134"/>
    </row>
    <row r="47" spans="3:7" ht="12">
      <c r="C47" s="137"/>
      <c r="D47" s="137"/>
      <c r="E47" s="137"/>
      <c r="F47" s="138"/>
      <c r="G47" s="138"/>
    </row>
    <row r="48" spans="3:7" ht="12">
      <c r="C48" s="137"/>
      <c r="D48" s="137"/>
      <c r="E48" s="137"/>
      <c r="F48" s="138"/>
      <c r="G48" s="13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140625" defaultRowHeight="12" outlineLevelCol="3"/>
  <cols>
    <col min="1" max="1" width="8.00390625" style="23" customWidth="1"/>
    <col min="2" max="3" width="9.28125" style="15" customWidth="1" outlineLevel="3"/>
    <col min="4" max="4" width="8.00390625" style="108" customWidth="1" outlineLevel="1"/>
    <col min="5" max="5" width="8.7109375" style="108" customWidth="1" outlineLevel="1"/>
    <col min="6" max="6" width="8.57421875" style="15" customWidth="1" outlineLevel="1"/>
    <col min="7" max="7" width="7.421875" style="15" customWidth="1" outlineLevel="1"/>
    <col min="8" max="8" width="6.421875" style="23" customWidth="1"/>
    <col min="9" max="16384" width="9.140625" style="23" customWidth="1"/>
  </cols>
  <sheetData>
    <row r="1" spans="2:7" ht="12">
      <c r="B1" s="23"/>
      <c r="C1" s="23"/>
      <c r="D1" s="23"/>
      <c r="E1" s="23"/>
      <c r="F1" s="23"/>
      <c r="G1" s="23"/>
    </row>
    <row r="2" spans="1:7" ht="12">
      <c r="A2" s="195" t="s">
        <v>198</v>
      </c>
      <c r="B2" s="196"/>
      <c r="C2" s="196"/>
      <c r="D2" s="196"/>
      <c r="E2" s="196"/>
      <c r="F2" s="196"/>
      <c r="G2" s="196"/>
    </row>
    <row r="3" spans="1:7" ht="24">
      <c r="A3" s="51" t="s">
        <v>12</v>
      </c>
      <c r="B3" s="67" t="s">
        <v>165</v>
      </c>
      <c r="C3" s="67" t="s">
        <v>61</v>
      </c>
      <c r="D3" s="165" t="s">
        <v>86</v>
      </c>
      <c r="E3" s="101" t="s">
        <v>94</v>
      </c>
      <c r="F3" s="67" t="s">
        <v>176</v>
      </c>
      <c r="G3" s="58" t="s">
        <v>38</v>
      </c>
    </row>
    <row r="4" spans="1:7" ht="11.25" customHeight="1">
      <c r="A4" s="60"/>
      <c r="B4" s="61" t="s">
        <v>24</v>
      </c>
      <c r="C4" s="61" t="s">
        <v>24</v>
      </c>
      <c r="D4" s="179" t="s">
        <v>23</v>
      </c>
      <c r="E4" s="102" t="s">
        <v>23</v>
      </c>
      <c r="F4" s="61" t="s">
        <v>24</v>
      </c>
      <c r="G4" s="25" t="s">
        <v>24</v>
      </c>
    </row>
    <row r="5" spans="1:7" ht="12">
      <c r="A5" s="51" t="s">
        <v>25</v>
      </c>
      <c r="B5" s="67" t="s">
        <v>128</v>
      </c>
      <c r="C5" s="67" t="s">
        <v>128</v>
      </c>
      <c r="D5" s="58" t="s">
        <v>135</v>
      </c>
      <c r="E5" s="68" t="s">
        <v>60</v>
      </c>
      <c r="F5" s="67" t="s">
        <v>128</v>
      </c>
      <c r="G5" s="58" t="s">
        <v>128</v>
      </c>
    </row>
    <row r="6" spans="1:7" ht="12">
      <c r="A6" s="37">
        <v>1988</v>
      </c>
      <c r="B6" s="82">
        <v>421</v>
      </c>
      <c r="C6" s="48">
        <v>308</v>
      </c>
      <c r="D6" s="105"/>
      <c r="E6" s="105"/>
      <c r="F6" s="83">
        <v>0.06908927770300584</v>
      </c>
      <c r="G6" s="83">
        <v>0.4224965706447188</v>
      </c>
    </row>
    <row r="7" spans="1:7" ht="12">
      <c r="A7" s="37">
        <v>1989</v>
      </c>
      <c r="B7" s="82">
        <v>765</v>
      </c>
      <c r="C7" s="48">
        <v>505</v>
      </c>
      <c r="D7" s="105"/>
      <c r="E7" s="105"/>
      <c r="F7" s="83">
        <v>0.0622534516765286</v>
      </c>
      <c r="G7" s="83">
        <v>0.39763779527559057</v>
      </c>
    </row>
    <row r="8" spans="1:7" ht="12">
      <c r="A8" s="37">
        <v>1990</v>
      </c>
      <c r="B8" s="82">
        <v>1104</v>
      </c>
      <c r="C8" s="48">
        <v>499</v>
      </c>
      <c r="D8" s="158">
        <v>0.2391905260707635</v>
      </c>
      <c r="E8" s="158">
        <v>0.03984893393249833</v>
      </c>
      <c r="F8" s="83">
        <v>0.03854770181537273</v>
      </c>
      <c r="G8" s="83">
        <v>0.3112913287585777</v>
      </c>
    </row>
    <row r="9" spans="1:7" ht="12">
      <c r="A9" s="37">
        <v>1991</v>
      </c>
      <c r="B9" s="82">
        <v>1967</v>
      </c>
      <c r="C9" s="48">
        <v>595</v>
      </c>
      <c r="D9" s="158">
        <v>0.2591423135866406</v>
      </c>
      <c r="E9" s="158">
        <v>0.05939333416552241</v>
      </c>
      <c r="F9" s="83">
        <v>0.038526288526288525</v>
      </c>
      <c r="G9" s="83">
        <v>0.23224043715846995</v>
      </c>
    </row>
    <row r="10" spans="1:7" ht="12">
      <c r="A10" s="37">
        <v>1992</v>
      </c>
      <c r="B10" s="82">
        <v>2514</v>
      </c>
      <c r="C10" s="48">
        <v>756</v>
      </c>
      <c r="D10" s="158">
        <v>0.2806175385961623</v>
      </c>
      <c r="E10" s="158">
        <v>0.07387005404278242</v>
      </c>
      <c r="F10" s="83">
        <v>0.042772277227722776</v>
      </c>
      <c r="G10" s="83">
        <v>0.23119266055045873</v>
      </c>
    </row>
    <row r="11" spans="1:7" ht="12">
      <c r="A11" s="37">
        <v>1993</v>
      </c>
      <c r="B11" s="82">
        <v>3003</v>
      </c>
      <c r="C11" s="48">
        <v>1027</v>
      </c>
      <c r="D11" s="158">
        <v>0.379629008077689</v>
      </c>
      <c r="E11" s="158">
        <v>0.09448151487826871</v>
      </c>
      <c r="F11" s="83">
        <v>0.038204002678372144</v>
      </c>
      <c r="G11" s="83">
        <v>0.25483870967741934</v>
      </c>
    </row>
    <row r="12" spans="1:7" ht="12">
      <c r="A12" s="37">
        <v>1994</v>
      </c>
      <c r="B12" s="82">
        <v>3657</v>
      </c>
      <c r="C12" s="48">
        <v>1492</v>
      </c>
      <c r="D12" s="158">
        <v>0.23731529982018607</v>
      </c>
      <c r="E12" s="158">
        <v>0.11435771274323886</v>
      </c>
      <c r="F12" s="83">
        <v>0.10404463040446305</v>
      </c>
      <c r="G12" s="83">
        <v>0.289765002913187</v>
      </c>
    </row>
    <row r="13" spans="1:7" ht="12">
      <c r="A13" s="37">
        <v>1995</v>
      </c>
      <c r="B13" s="82">
        <v>3040</v>
      </c>
      <c r="C13" s="48">
        <v>1293</v>
      </c>
      <c r="D13" s="158">
        <v>0.20650733250673395</v>
      </c>
      <c r="E13" s="158">
        <v>0.10117104010632758</v>
      </c>
      <c r="F13" s="83">
        <v>0.11333158033131738</v>
      </c>
      <c r="G13" s="83">
        <v>0.29840756981306255</v>
      </c>
    </row>
    <row r="14" spans="1:7" ht="12">
      <c r="A14" s="37">
        <v>1996</v>
      </c>
      <c r="B14" s="82">
        <v>4495</v>
      </c>
      <c r="C14" s="82">
        <v>1559</v>
      </c>
      <c r="D14" s="158">
        <v>0.22436189608021878</v>
      </c>
      <c r="E14" s="158">
        <v>0.14452401939180257</v>
      </c>
      <c r="F14" s="83">
        <v>0.12569539627509474</v>
      </c>
      <c r="G14" s="83">
        <v>0.2575156921043938</v>
      </c>
    </row>
    <row r="15" spans="1:7" ht="12">
      <c r="A15" s="37">
        <v>1997</v>
      </c>
      <c r="B15" s="82">
        <v>4390</v>
      </c>
      <c r="C15" s="82">
        <v>1707</v>
      </c>
      <c r="D15" s="158">
        <v>0.21830851048157807</v>
      </c>
      <c r="E15" s="158">
        <v>0.14937431683690777</v>
      </c>
      <c r="F15" s="83">
        <v>0.146297565992458</v>
      </c>
      <c r="G15" s="83">
        <v>0.27997375758569787</v>
      </c>
    </row>
    <row r="16" spans="1:7" ht="12">
      <c r="A16" s="37">
        <v>1998</v>
      </c>
      <c r="B16" s="82">
        <v>2815</v>
      </c>
      <c r="C16" s="48">
        <v>1446</v>
      </c>
      <c r="D16" s="105">
        <v>0.31859346984456904</v>
      </c>
      <c r="E16" s="105">
        <v>0.08038078637750143</v>
      </c>
      <c r="F16" s="83">
        <v>0.06583200546323696</v>
      </c>
      <c r="G16" s="83">
        <v>0.33935695846045527</v>
      </c>
    </row>
    <row r="17" spans="1:7" ht="12">
      <c r="A17" s="37">
        <v>1999</v>
      </c>
      <c r="B17" s="82">
        <v>2606</v>
      </c>
      <c r="C17" s="48">
        <v>1238</v>
      </c>
      <c r="D17" s="105">
        <v>0.40388239058555836</v>
      </c>
      <c r="E17" s="105">
        <v>0.07502832945667084</v>
      </c>
      <c r="F17" s="83">
        <v>0.0346022695511208</v>
      </c>
      <c r="G17" s="83">
        <v>0.322060353798127</v>
      </c>
    </row>
    <row r="18" spans="1:7" ht="12">
      <c r="A18" s="37">
        <v>2000</v>
      </c>
      <c r="B18" s="82">
        <v>5350</v>
      </c>
      <c r="C18" s="48">
        <v>1198</v>
      </c>
      <c r="D18" s="105">
        <v>0.468445022771633</v>
      </c>
      <c r="E18" s="105">
        <v>0.02494078748668712</v>
      </c>
      <c r="F18" s="83">
        <v>0.028062120821718863</v>
      </c>
      <c r="G18" s="83">
        <v>0.18295662797800855</v>
      </c>
    </row>
    <row r="19" spans="1:7" ht="12">
      <c r="A19" s="37">
        <v>2001</v>
      </c>
      <c r="B19" s="82">
        <v>3748</v>
      </c>
      <c r="C19" s="48">
        <v>898</v>
      </c>
      <c r="D19" s="105">
        <v>0.2772435615715918</v>
      </c>
      <c r="E19" s="105">
        <v>0.11802549010069563</v>
      </c>
      <c r="F19" s="83">
        <v>0.0365799014216465</v>
      </c>
      <c r="G19" s="83">
        <v>0.19328454584588894</v>
      </c>
    </row>
    <row r="20" spans="1:7" ht="12">
      <c r="A20" s="37">
        <v>2002</v>
      </c>
      <c r="B20" s="82">
        <v>5932</v>
      </c>
      <c r="C20" s="48">
        <v>1169</v>
      </c>
      <c r="D20" s="105">
        <v>0.22282816418230464</v>
      </c>
      <c r="E20" s="105">
        <v>0.0773918050091162</v>
      </c>
      <c r="F20" s="83">
        <v>0.06216431800053177</v>
      </c>
      <c r="G20" s="83">
        <v>0.16462470074637375</v>
      </c>
    </row>
    <row r="21" spans="1:7" ht="12">
      <c r="A21" s="37">
        <v>2003</v>
      </c>
      <c r="B21" s="82">
        <v>5940</v>
      </c>
      <c r="C21" s="48">
        <v>1202</v>
      </c>
      <c r="D21" s="105">
        <v>0.21162548556325336</v>
      </c>
      <c r="E21" s="105">
        <v>0.059063317501841364</v>
      </c>
      <c r="F21" s="83">
        <v>0.07095631641086186</v>
      </c>
      <c r="G21" s="83">
        <v>0.16830019602352284</v>
      </c>
    </row>
    <row r="22" spans="1:7" ht="12">
      <c r="A22" s="37">
        <v>2004</v>
      </c>
      <c r="B22" s="82">
        <v>6997</v>
      </c>
      <c r="C22" s="48">
        <v>2280</v>
      </c>
      <c r="D22" s="105">
        <v>0.19373889662457386</v>
      </c>
      <c r="E22" s="105">
        <v>0.07221295855169128</v>
      </c>
      <c r="F22" s="83">
        <v>0.14846649736276615</v>
      </c>
      <c r="G22" s="83">
        <v>0.24576910639215263</v>
      </c>
    </row>
    <row r="23" spans="1:7" ht="12">
      <c r="A23" s="37">
        <v>2005</v>
      </c>
      <c r="B23" s="82">
        <v>10368</v>
      </c>
      <c r="C23" s="48">
        <v>3059</v>
      </c>
      <c r="D23" s="105">
        <v>0.17317340991637808</v>
      </c>
      <c r="E23" s="105">
        <v>0.14953824779339653</v>
      </c>
      <c r="F23" s="83">
        <v>0.19170270100896158</v>
      </c>
      <c r="G23" s="83">
        <v>0.227824532658077</v>
      </c>
    </row>
    <row r="24" spans="1:7" ht="12">
      <c r="A24" s="37">
        <v>2006</v>
      </c>
      <c r="B24" s="82">
        <v>6232</v>
      </c>
      <c r="C24" s="48">
        <v>1922</v>
      </c>
      <c r="D24" s="105">
        <v>0.12571232406453828</v>
      </c>
      <c r="E24" s="105">
        <v>0.1199544526464583</v>
      </c>
      <c r="F24" s="83">
        <v>0.16587555018555278</v>
      </c>
      <c r="G24" s="83">
        <v>0.23571253372577877</v>
      </c>
    </row>
    <row r="25" spans="1:7" ht="12">
      <c r="A25" s="37">
        <v>2007</v>
      </c>
      <c r="B25" s="82">
        <v>10197</v>
      </c>
      <c r="C25" s="48">
        <v>3220</v>
      </c>
      <c r="D25" s="105">
        <v>0.11333553804334676</v>
      </c>
      <c r="E25" s="105">
        <v>0.08744973891527028</v>
      </c>
      <c r="F25" s="83">
        <v>0.2896986054880792</v>
      </c>
      <c r="G25" s="83">
        <v>0.2399940374152195</v>
      </c>
    </row>
    <row r="26" spans="1:7" ht="12">
      <c r="A26" s="37">
        <v>2008</v>
      </c>
      <c r="B26" s="82">
        <v>6422</v>
      </c>
      <c r="C26" s="82">
        <v>2537</v>
      </c>
      <c r="D26" s="105">
        <v>0.1122464069178714</v>
      </c>
      <c r="E26" s="105">
        <v>0.09984214993376643</v>
      </c>
      <c r="F26" s="83">
        <v>0.20706823375775382</v>
      </c>
      <c r="G26" s="83">
        <v>0.2831789262194441</v>
      </c>
    </row>
    <row r="27" spans="1:7" ht="12">
      <c r="A27" s="37">
        <v>2009</v>
      </c>
      <c r="B27" s="82">
        <v>6575</v>
      </c>
      <c r="C27" s="82">
        <v>2307</v>
      </c>
      <c r="D27" s="105">
        <v>0.1532049228469219</v>
      </c>
      <c r="E27" s="105">
        <v>0.12150350339304997</v>
      </c>
      <c r="F27" s="83">
        <v>0.13423716978936343</v>
      </c>
      <c r="G27" s="83">
        <v>0.2597387975681153</v>
      </c>
    </row>
    <row r="28" spans="1:7" ht="12">
      <c r="A28" s="37" t="s">
        <v>5</v>
      </c>
      <c r="B28" s="82">
        <v>10352</v>
      </c>
      <c r="C28" s="82">
        <v>2818</v>
      </c>
      <c r="D28" s="105">
        <v>0.15910384281307097</v>
      </c>
      <c r="E28" s="105">
        <v>0.15964381121994659</v>
      </c>
      <c r="F28" s="83">
        <v>0.14131688481019006</v>
      </c>
      <c r="G28" s="83">
        <v>0.21397114654517843</v>
      </c>
    </row>
    <row r="29" spans="1:7" ht="12">
      <c r="A29" s="37" t="s">
        <v>6</v>
      </c>
      <c r="B29" s="82">
        <v>12877</v>
      </c>
      <c r="C29" s="82">
        <v>3951</v>
      </c>
      <c r="D29" s="105">
        <v>0.18944352798210648</v>
      </c>
      <c r="E29" s="105">
        <v>0.09616791360966459</v>
      </c>
      <c r="F29" s="83">
        <v>0.15506888025432708</v>
      </c>
      <c r="G29" s="83">
        <v>0.2347872593296886</v>
      </c>
    </row>
    <row r="30" spans="1:7" ht="12">
      <c r="A30" s="37" t="s">
        <v>7</v>
      </c>
      <c r="B30" s="82">
        <v>14589</v>
      </c>
      <c r="C30" s="82">
        <v>4419</v>
      </c>
      <c r="D30" s="105">
        <v>0.18486686448543158</v>
      </c>
      <c r="E30" s="105">
        <v>0.07229166833711523</v>
      </c>
      <c r="F30" s="83">
        <v>0.20588920467781763</v>
      </c>
      <c r="G30" s="83">
        <v>0.2324810606060606</v>
      </c>
    </row>
    <row r="31" spans="1:7" ht="12">
      <c r="A31" s="37">
        <v>2013</v>
      </c>
      <c r="B31" s="82">
        <v>11474</v>
      </c>
      <c r="C31" s="82">
        <v>4937</v>
      </c>
      <c r="D31" s="105">
        <v>0.14805225620053875</v>
      </c>
      <c r="E31" s="105">
        <v>0.0821926785114557</v>
      </c>
      <c r="F31" s="83">
        <v>0.3116792929292929</v>
      </c>
      <c r="G31" s="83">
        <v>0.3008348059228566</v>
      </c>
    </row>
    <row r="32" spans="1:7" ht="12">
      <c r="A32" s="37">
        <v>2014</v>
      </c>
      <c r="B32" s="82">
        <v>9873</v>
      </c>
      <c r="C32" s="82">
        <v>6146</v>
      </c>
      <c r="D32" s="105">
        <v>0.15100948352774016</v>
      </c>
      <c r="E32" s="105">
        <v>0.07471295683649243</v>
      </c>
      <c r="F32" s="83">
        <v>0.357055713704758</v>
      </c>
      <c r="G32" s="83">
        <v>0.3836693925962919</v>
      </c>
    </row>
    <row r="33" spans="1:7" ht="12">
      <c r="A33" s="37">
        <v>2015</v>
      </c>
      <c r="B33" s="82">
        <v>7025</v>
      </c>
      <c r="C33" s="82">
        <v>8122</v>
      </c>
      <c r="D33" s="105">
        <v>0.25125882584601533</v>
      </c>
      <c r="E33" s="105">
        <v>0.09684036518014802</v>
      </c>
      <c r="F33" s="83">
        <v>0.2289435111060999</v>
      </c>
      <c r="G33" s="83">
        <v>0.536211791113752</v>
      </c>
    </row>
    <row r="34" spans="1:7" ht="12">
      <c r="A34" s="37">
        <v>2016</v>
      </c>
      <c r="B34" s="82">
        <v>8969</v>
      </c>
      <c r="C34" s="82">
        <v>12089</v>
      </c>
      <c r="D34" s="105">
        <v>0.12068086972787141</v>
      </c>
      <c r="E34" s="105">
        <v>0.1300109296030867</v>
      </c>
      <c r="F34" s="83">
        <v>0.8240627130197682</v>
      </c>
      <c r="G34" s="83">
        <v>0.5740811093171241</v>
      </c>
    </row>
    <row r="35" spans="1:7" ht="12">
      <c r="A35" s="31">
        <v>2017</v>
      </c>
      <c r="B35" s="81">
        <v>11063</v>
      </c>
      <c r="C35" s="81">
        <v>9931</v>
      </c>
      <c r="D35" s="106"/>
      <c r="E35" s="105"/>
      <c r="F35" s="83">
        <v>0.6460027320627073</v>
      </c>
      <c r="G35" s="83">
        <v>0.47303991616652374</v>
      </c>
    </row>
    <row r="36" spans="1:7" ht="12">
      <c r="A36" s="14" t="s">
        <v>0</v>
      </c>
      <c r="B36" s="114"/>
      <c r="C36" s="114"/>
      <c r="D36" s="103">
        <v>0.2643007599496313</v>
      </c>
      <c r="E36" s="103">
        <v>0.09866267138328369</v>
      </c>
      <c r="F36" s="115"/>
      <c r="G36" s="115"/>
    </row>
    <row r="39" spans="2:7" ht="12">
      <c r="B39" s="50"/>
      <c r="C39" s="50"/>
      <c r="D39" s="107"/>
      <c r="E39" s="107"/>
      <c r="F39" s="50"/>
      <c r="G39" s="50"/>
    </row>
    <row r="40" spans="2:7" ht="12">
      <c r="B40" s="50"/>
      <c r="C40" s="50"/>
      <c r="D40" s="107"/>
      <c r="E40" s="107"/>
      <c r="F40" s="50"/>
      <c r="G40" s="50"/>
    </row>
    <row r="41" spans="2:7" ht="12">
      <c r="B41" s="50"/>
      <c r="C41" s="50"/>
      <c r="D41" s="107"/>
      <c r="E41" s="107"/>
      <c r="F41" s="50"/>
      <c r="G41" s="50"/>
    </row>
    <row r="42" spans="2:7" ht="12">
      <c r="B42" s="50"/>
      <c r="C42" s="50"/>
      <c r="D42" s="107"/>
      <c r="E42" s="107"/>
      <c r="F42" s="50"/>
      <c r="G42" s="50"/>
    </row>
    <row r="43" spans="2:7" ht="12">
      <c r="B43" s="50"/>
      <c r="C43" s="50"/>
      <c r="D43" s="107"/>
      <c r="E43" s="107"/>
      <c r="F43" s="50"/>
      <c r="G43" s="50"/>
    </row>
    <row r="44" spans="2:7" ht="12">
      <c r="B44" s="50"/>
      <c r="C44" s="50"/>
      <c r="D44" s="107"/>
      <c r="E44" s="107"/>
      <c r="F44" s="50"/>
      <c r="G44" s="50"/>
    </row>
    <row r="45" spans="2:7" ht="12">
      <c r="B45" s="50"/>
      <c r="C45" s="50"/>
      <c r="D45" s="107"/>
      <c r="E45" s="107"/>
      <c r="F45" s="50"/>
      <c r="G45" s="50"/>
    </row>
    <row r="46" spans="2:7" ht="12">
      <c r="B46" s="134"/>
      <c r="C46" s="134"/>
      <c r="D46" s="136"/>
      <c r="E46" s="136"/>
      <c r="F46" s="134"/>
      <c r="G46" s="134"/>
    </row>
    <row r="47" spans="2:7" ht="12">
      <c r="B47" s="138"/>
      <c r="C47" s="138"/>
      <c r="D47" s="136"/>
      <c r="E47" s="136"/>
      <c r="F47" s="138"/>
      <c r="G47" s="138"/>
    </row>
    <row r="48" spans="2:7" ht="12">
      <c r="B48" s="138"/>
      <c r="C48" s="138"/>
      <c r="D48" s="136"/>
      <c r="E48" s="136"/>
      <c r="F48" s="138"/>
      <c r="G48" s="138"/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W59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EL1"/>
    </sheetView>
  </sheetViews>
  <sheetFormatPr defaultColWidth="9.140625" defaultRowHeight="12" outlineLevelCol="6"/>
  <cols>
    <col min="1" max="1" width="6.140625" style="23" customWidth="1"/>
    <col min="2" max="2" width="8.421875" style="23" hidden="1" customWidth="1" outlineLevel="1"/>
    <col min="3" max="3" width="7.8515625" style="23" hidden="1" customWidth="1" outlineLevel="1"/>
    <col min="4" max="4" width="8.140625" style="23" hidden="1" customWidth="1" outlineLevel="1"/>
    <col min="5" max="5" width="7.00390625" style="23" customWidth="1" collapsed="1"/>
    <col min="6" max="6" width="8.421875" style="23" hidden="1" customWidth="1" outlineLevel="5"/>
    <col min="7" max="7" width="8.421875" style="23" hidden="1" customWidth="1" outlineLevel="6"/>
    <col min="8" max="8" width="9.57421875" style="23" hidden="1" customWidth="1" outlineLevel="6"/>
    <col min="9" max="10" width="9.140625" style="23" hidden="1" customWidth="1" outlineLevel="6"/>
    <col min="11" max="11" width="8.421875" style="23" hidden="1" customWidth="1" outlineLevel="6"/>
    <col min="12" max="12" width="8.421875" style="23" hidden="1" customWidth="1" outlineLevel="5" collapsed="1"/>
    <col min="13" max="13" width="9.28125" style="23" hidden="1" customWidth="1" outlineLevel="4" collapsed="1"/>
    <col min="14" max="14" width="8.421875" style="23" hidden="1" customWidth="1" outlineLevel="4"/>
    <col min="15" max="15" width="8.421875" style="23" hidden="1" customWidth="1" outlineLevel="5"/>
    <col min="16" max="16" width="7.8515625" style="23" hidden="1" customWidth="1" outlineLevel="5"/>
    <col min="17" max="17" width="9.28125" style="23" hidden="1" customWidth="1" outlineLevel="5"/>
    <col min="18" max="19" width="7.8515625" style="23" hidden="1" customWidth="1" outlineLevel="5"/>
    <col min="20" max="20" width="7.8515625" style="23" hidden="1" customWidth="1" outlineLevel="4" collapsed="1"/>
    <col min="21" max="21" width="8.7109375" style="23" hidden="1" customWidth="1" outlineLevel="5"/>
    <col min="22" max="22" width="9.28125" style="23" hidden="1" customWidth="1" outlineLevel="5"/>
    <col min="23" max="23" width="9.28125" style="23" hidden="1" customWidth="1" outlineLevel="4" collapsed="1"/>
    <col min="24" max="24" width="9.421875" style="23" hidden="1" customWidth="1" outlineLevel="5"/>
    <col min="25" max="25" width="8.28125" style="23" hidden="1" customWidth="1" outlineLevel="5"/>
    <col min="26" max="26" width="8.421875" style="23" hidden="1" customWidth="1" outlineLevel="5"/>
    <col min="27" max="27" width="8.421875" style="23" hidden="1" customWidth="1" outlineLevel="4" collapsed="1"/>
    <col min="28" max="28" width="9.28125" style="15" hidden="1" customWidth="1" outlineLevel="3" collapsed="1"/>
    <col min="29" max="30" width="9.28125" style="23" hidden="1" customWidth="1" outlineLevel="4"/>
    <col min="31" max="31" width="9.28125" style="15" hidden="1" customWidth="1" outlineLevel="3" collapsed="1"/>
    <col min="32" max="32" width="7.421875" style="15" hidden="1" customWidth="1" outlineLevel="2" collapsed="1"/>
    <col min="33" max="33" width="7.421875" style="15" hidden="1" customWidth="1" outlineLevel="1" collapsed="1"/>
    <col min="34" max="34" width="9.421875" style="15" hidden="1" customWidth="1" outlineLevel="1"/>
    <col min="35" max="35" width="8.57421875" style="15" hidden="1" customWidth="1" outlineLevel="1"/>
    <col min="36" max="36" width="7.421875" style="156" customWidth="1" collapsed="1"/>
    <col min="37" max="37" width="8.00390625" style="15" hidden="1" customWidth="1" outlineLevel="2"/>
    <col min="38" max="39" width="8.140625" style="23" hidden="1" customWidth="1" outlineLevel="3"/>
    <col min="40" max="42" width="8.140625" style="23" hidden="1" customWidth="1" outlineLevel="4"/>
    <col min="43" max="43" width="8.140625" style="23" hidden="1" customWidth="1" outlineLevel="3" collapsed="1"/>
    <col min="44" max="45" width="8.140625" style="23" hidden="1" customWidth="1" outlineLevel="4"/>
    <col min="46" max="46" width="8.140625" style="23" hidden="1" customWidth="1" outlineLevel="3" collapsed="1"/>
    <col min="47" max="47" width="8.140625" style="23" hidden="1" customWidth="1" outlineLevel="3"/>
    <col min="48" max="48" width="8.140625" style="15" hidden="1" customWidth="1" outlineLevel="2" collapsed="1"/>
    <col min="49" max="50" width="8.140625" style="23" hidden="1" customWidth="1" outlineLevel="3"/>
    <col min="51" max="51" width="8.140625" style="15" hidden="1" customWidth="1" outlineLevel="2" collapsed="1"/>
    <col min="52" max="52" width="7.57421875" style="15" hidden="1" customWidth="1" outlineLevel="2"/>
    <col min="53" max="53" width="8.140625" style="15" hidden="1" customWidth="1" outlineLevel="1" collapsed="1"/>
    <col min="54" max="54" width="6.28125" style="23" hidden="1" customWidth="1" outlineLevel="2"/>
    <col min="55" max="55" width="7.57421875" style="23" hidden="1" customWidth="1" outlineLevel="2"/>
    <col min="56" max="56" width="7.8515625" style="23" hidden="1" customWidth="1" outlineLevel="1" collapsed="1"/>
    <col min="57" max="57" width="8.28125" style="23" hidden="1" customWidth="1" outlineLevel="1"/>
    <col min="58" max="58" width="8.28125" style="23" customWidth="1" collapsed="1"/>
    <col min="59" max="61" width="6.8515625" style="23" hidden="1" customWidth="1" outlineLevel="1"/>
    <col min="62" max="62" width="6.8515625" style="23" customWidth="1" collapsed="1"/>
    <col min="63" max="63" width="6.8515625" style="23" hidden="1" customWidth="1" outlineLevel="1"/>
    <col min="64" max="64" width="7.57421875" style="23" customWidth="1" collapsed="1"/>
    <col min="65" max="65" width="7.57421875" style="23" hidden="1" customWidth="1" outlineLevel="1"/>
    <col min="66" max="66" width="7.57421875" style="23" customWidth="1" collapsed="1"/>
    <col min="67" max="69" width="7.57421875" style="23" hidden="1" customWidth="1" outlineLevel="2"/>
    <col min="70" max="70" width="9.8515625" style="15" hidden="1" customWidth="1" outlineLevel="2"/>
    <col min="71" max="71" width="7.57421875" style="15" hidden="1" customWidth="1" outlineLevel="1" collapsed="1"/>
    <col min="72" max="72" width="7.57421875" style="15" hidden="1" customWidth="1" outlineLevel="1"/>
    <col min="73" max="74" width="7.57421875" style="15" hidden="1" customWidth="1" outlineLevel="2"/>
    <col min="75" max="75" width="7.57421875" style="15" hidden="1" customWidth="1" outlineLevel="1" collapsed="1"/>
    <col min="76" max="77" width="7.57421875" style="15" hidden="1" customWidth="1" outlineLevel="1"/>
    <col min="78" max="79" width="7.57421875" style="15" hidden="1" customWidth="1" outlineLevel="2"/>
    <col min="80" max="80" width="7.57421875" style="15" hidden="1" customWidth="1" outlineLevel="1" collapsed="1"/>
    <col min="81" max="82" width="7.57421875" style="15" hidden="1" customWidth="1" outlineLevel="2"/>
    <col min="83" max="83" width="7.57421875" style="15" hidden="1" customWidth="1" outlineLevel="1" collapsed="1"/>
    <col min="84" max="85" width="7.57421875" style="15" hidden="1" customWidth="1" outlineLevel="2"/>
    <col min="86" max="86" width="7.57421875" style="15" hidden="1" customWidth="1" outlineLevel="1" collapsed="1"/>
    <col min="87" max="87" width="7.57421875" style="15" customWidth="1" collapsed="1"/>
    <col min="88" max="88" width="7.7109375" style="23" hidden="1" customWidth="1" outlineLevel="1"/>
    <col min="89" max="89" width="7.57421875" style="23" hidden="1" customWidth="1" outlineLevel="1"/>
    <col min="90" max="90" width="7.57421875" style="23" customWidth="1" collapsed="1"/>
    <col min="91" max="91" width="7.57421875" style="128" hidden="1" customWidth="1" outlineLevel="1"/>
    <col min="92" max="94" width="7.57421875" style="128" hidden="1" customWidth="1" outlineLevel="2"/>
    <col min="95" max="95" width="8.140625" style="23" hidden="1" customWidth="1" outlineLevel="1" collapsed="1"/>
    <col min="96" max="97" width="7.57421875" style="23" hidden="1" customWidth="1" outlineLevel="5"/>
    <col min="98" max="98" width="7.57421875" style="23" hidden="1" customWidth="1" outlineLevel="4" collapsed="1"/>
    <col min="99" max="100" width="6.57421875" style="23" hidden="1" customWidth="1" outlineLevel="5"/>
    <col min="101" max="103" width="7.57421875" style="23" hidden="1" customWidth="1" outlineLevel="5"/>
    <col min="104" max="104" width="7.57421875" style="23" hidden="1" customWidth="1" outlineLevel="2" collapsed="1"/>
    <col min="105" max="106" width="7.57421875" style="23" hidden="1" customWidth="1" outlineLevel="2"/>
    <col min="107" max="107" width="7.57421875" style="23" hidden="1" customWidth="1" outlineLevel="1" collapsed="1"/>
    <col min="108" max="108" width="7.57421875" style="23" hidden="1" customWidth="1" outlineLevel="1"/>
    <col min="109" max="109" width="7.57421875" style="23" customWidth="1" collapsed="1"/>
    <col min="110" max="110" width="7.57421875" style="23" hidden="1" customWidth="1" outlineLevel="1"/>
    <col min="111" max="111" width="6.7109375" style="23" customWidth="1" collapsed="1"/>
    <col min="112" max="112" width="8.140625" style="23" hidden="1" customWidth="1" outlineLevel="1"/>
    <col min="113" max="114" width="9.28125" style="23" hidden="1" customWidth="1" outlineLevel="1"/>
    <col min="115" max="115" width="8.8515625" style="23" hidden="1" customWidth="1" outlineLevel="1"/>
    <col min="116" max="116" width="7.140625" style="23" customWidth="1" collapsed="1"/>
    <col min="117" max="117" width="9.421875" style="23" hidden="1" customWidth="1" outlineLevel="2"/>
    <col min="118" max="118" width="7.140625" style="23" hidden="1" customWidth="1" outlineLevel="2"/>
    <col min="119" max="119" width="8.57421875" style="23" hidden="1" customWidth="1" outlineLevel="2"/>
    <col min="120" max="120" width="9.140625" style="23" hidden="1" customWidth="1" outlineLevel="1" collapsed="1"/>
    <col min="121" max="123" width="7.7109375" style="23" hidden="1" customWidth="1" outlineLevel="2"/>
    <col min="124" max="124" width="8.8515625" style="23" hidden="1" customWidth="1" outlineLevel="1" collapsed="1"/>
    <col min="125" max="126" width="8.8515625" style="23" hidden="1" customWidth="1" outlineLevel="2"/>
    <col min="127" max="127" width="8.00390625" style="23" hidden="1" customWidth="1" outlineLevel="2"/>
    <col min="128" max="128" width="8.00390625" style="23" hidden="1" customWidth="1" outlineLevel="1" collapsed="1"/>
    <col min="129" max="129" width="8.00390625" style="23" hidden="1" customWidth="1" outlineLevel="2"/>
    <col min="130" max="130" width="9.421875" style="23" hidden="1" customWidth="1" outlineLevel="2"/>
    <col min="131" max="131" width="8.00390625" style="108" hidden="1" customWidth="1" outlineLevel="1" collapsed="1"/>
    <col min="132" max="132" width="8.7109375" style="108" hidden="1" customWidth="1" outlineLevel="1"/>
    <col min="133" max="133" width="8.28125" style="128" hidden="1" customWidth="1" outlineLevel="2"/>
    <col min="134" max="134" width="9.421875" style="23" hidden="1" customWidth="1" outlineLevel="2"/>
    <col min="135" max="135" width="8.8515625" style="108" hidden="1" customWidth="1" outlineLevel="1" collapsed="1"/>
    <col min="136" max="136" width="7.7109375" style="23" customWidth="1" collapsed="1"/>
    <col min="137" max="140" width="7.7109375" style="23" hidden="1" customWidth="1" outlineLevel="1"/>
    <col min="141" max="141" width="9.421875" style="23" hidden="1" customWidth="1" outlineLevel="1"/>
    <col min="142" max="142" width="7.7109375" style="23" customWidth="1" collapsed="1"/>
    <col min="143" max="143" width="7.7109375" style="23" customWidth="1"/>
    <col min="144" max="144" width="11.8515625" style="23" customWidth="1"/>
    <col min="145" max="16384" width="9.140625" style="23" customWidth="1"/>
  </cols>
  <sheetData>
    <row r="1" spans="1:143" ht="13.5" customHeight="1">
      <c r="A1" s="193" t="s">
        <v>137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2"/>
    </row>
    <row r="2" spans="1:149" ht="13.5" customHeight="1">
      <c r="A2" s="54"/>
      <c r="B2" s="198" t="s">
        <v>4</v>
      </c>
      <c r="C2" s="199"/>
      <c r="D2" s="130"/>
      <c r="E2" s="85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149"/>
      <c r="AK2" s="71"/>
      <c r="AL2" s="204"/>
      <c r="AM2" s="204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"/>
      <c r="BC2" s="16"/>
      <c r="BD2" s="16"/>
      <c r="BE2" s="16"/>
      <c r="BF2" s="16"/>
      <c r="BG2" s="69"/>
      <c r="BH2" s="69"/>
      <c r="BI2" s="69"/>
      <c r="BJ2" s="69"/>
      <c r="BK2" s="69"/>
      <c r="BL2" s="69"/>
      <c r="BM2" s="69"/>
      <c r="BN2" s="91"/>
      <c r="BO2" s="205" t="s">
        <v>2</v>
      </c>
      <c r="BP2" s="203"/>
      <c r="BQ2" s="203"/>
      <c r="BR2" s="206"/>
      <c r="BS2" s="74"/>
      <c r="BT2" s="200"/>
      <c r="BU2" s="200"/>
      <c r="BV2" s="200"/>
      <c r="BW2" s="200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93"/>
      <c r="CJ2" s="69"/>
      <c r="CK2" s="69"/>
      <c r="CL2" s="69"/>
      <c r="CM2" s="131"/>
      <c r="CN2" s="131"/>
      <c r="CO2" s="131"/>
      <c r="CP2" s="131"/>
      <c r="CQ2" s="69"/>
      <c r="CR2" s="201" t="s">
        <v>47</v>
      </c>
      <c r="CS2" s="202"/>
      <c r="CT2" s="203"/>
      <c r="CU2" s="203"/>
      <c r="CV2" s="203"/>
      <c r="CW2" s="203"/>
      <c r="CX2" s="74"/>
      <c r="CY2" s="74"/>
      <c r="CZ2" s="52"/>
      <c r="DA2" s="52"/>
      <c r="DB2" s="52"/>
      <c r="DC2" s="52"/>
      <c r="DD2" s="52"/>
      <c r="DE2" s="52"/>
      <c r="DF2" s="52"/>
      <c r="DG2" s="52"/>
      <c r="DH2" s="72"/>
      <c r="DI2" s="69"/>
      <c r="DJ2" s="69"/>
      <c r="DK2" s="70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103"/>
      <c r="EB2" s="103"/>
      <c r="EC2" s="119"/>
      <c r="ED2" s="84"/>
      <c r="EE2" s="103"/>
      <c r="EF2" s="84"/>
      <c r="EG2" s="84"/>
      <c r="EH2" s="84"/>
      <c r="EI2" s="84"/>
      <c r="EJ2" s="84"/>
      <c r="EK2" s="84"/>
      <c r="EL2" s="84"/>
      <c r="EM2" s="50"/>
      <c r="EN2" s="197" t="s">
        <v>141</v>
      </c>
      <c r="EO2" s="197"/>
      <c r="EP2" s="197"/>
      <c r="EQ2" s="197"/>
      <c r="ER2" s="197"/>
      <c r="ES2" s="197"/>
    </row>
    <row r="3" spans="1:149" s="66" customFormat="1" ht="26.25" customHeight="1">
      <c r="A3" s="51" t="s">
        <v>12</v>
      </c>
      <c r="B3" s="67" t="s">
        <v>26</v>
      </c>
      <c r="C3" s="67" t="s">
        <v>26</v>
      </c>
      <c r="D3" s="67" t="s">
        <v>188</v>
      </c>
      <c r="E3" s="67" t="s">
        <v>75</v>
      </c>
      <c r="F3" s="67" t="s">
        <v>155</v>
      </c>
      <c r="G3" s="67" t="s">
        <v>171</v>
      </c>
      <c r="H3" s="67" t="s">
        <v>172</v>
      </c>
      <c r="I3" s="67" t="s">
        <v>173</v>
      </c>
      <c r="J3" s="67" t="s">
        <v>174</v>
      </c>
      <c r="K3" s="67" t="s">
        <v>154</v>
      </c>
      <c r="L3" s="67" t="s">
        <v>154</v>
      </c>
      <c r="M3" s="67" t="s">
        <v>166</v>
      </c>
      <c r="N3" s="67" t="s">
        <v>163</v>
      </c>
      <c r="O3" s="67" t="s">
        <v>156</v>
      </c>
      <c r="P3" s="67" t="s">
        <v>62</v>
      </c>
      <c r="Q3" s="67" t="s">
        <v>158</v>
      </c>
      <c r="R3" s="67" t="s">
        <v>63</v>
      </c>
      <c r="S3" s="67" t="s">
        <v>157</v>
      </c>
      <c r="T3" s="67" t="s">
        <v>162</v>
      </c>
      <c r="U3" s="67" t="s">
        <v>152</v>
      </c>
      <c r="V3" s="67" t="s">
        <v>151</v>
      </c>
      <c r="W3" s="67" t="s">
        <v>161</v>
      </c>
      <c r="X3" s="67" t="s">
        <v>153</v>
      </c>
      <c r="Y3" s="67" t="s">
        <v>160</v>
      </c>
      <c r="Z3" s="67" t="s">
        <v>159</v>
      </c>
      <c r="AA3" s="67" t="s">
        <v>167</v>
      </c>
      <c r="AB3" s="67" t="s">
        <v>165</v>
      </c>
      <c r="AC3" s="67" t="s">
        <v>34</v>
      </c>
      <c r="AD3" s="67" t="s">
        <v>35</v>
      </c>
      <c r="AE3" s="67" t="s">
        <v>61</v>
      </c>
      <c r="AF3" s="67" t="s">
        <v>36</v>
      </c>
      <c r="AG3" s="67" t="s">
        <v>38</v>
      </c>
      <c r="AH3" s="67" t="s">
        <v>194</v>
      </c>
      <c r="AI3" s="67" t="s">
        <v>176</v>
      </c>
      <c r="AJ3" s="150" t="s">
        <v>76</v>
      </c>
      <c r="AK3" s="67" t="s">
        <v>36</v>
      </c>
      <c r="AL3" s="67" t="s">
        <v>64</v>
      </c>
      <c r="AM3" s="67" t="s">
        <v>65</v>
      </c>
      <c r="AN3" s="67" t="s">
        <v>62</v>
      </c>
      <c r="AO3" s="67" t="s">
        <v>66</v>
      </c>
      <c r="AP3" s="67" t="s">
        <v>63</v>
      </c>
      <c r="AQ3" s="67" t="s">
        <v>168</v>
      </c>
      <c r="AR3" s="67" t="s">
        <v>67</v>
      </c>
      <c r="AS3" s="67" t="s">
        <v>69</v>
      </c>
      <c r="AT3" s="67" t="s">
        <v>169</v>
      </c>
      <c r="AU3" s="67" t="s">
        <v>68</v>
      </c>
      <c r="AV3" s="67" t="s">
        <v>97</v>
      </c>
      <c r="AW3" s="67" t="s">
        <v>34</v>
      </c>
      <c r="AX3" s="67" t="s">
        <v>37</v>
      </c>
      <c r="AY3" s="67" t="s">
        <v>96</v>
      </c>
      <c r="AZ3" s="67" t="s">
        <v>38</v>
      </c>
      <c r="BA3" s="67" t="s">
        <v>77</v>
      </c>
      <c r="BB3" s="58" t="s">
        <v>79</v>
      </c>
      <c r="BC3" s="58" t="s">
        <v>131</v>
      </c>
      <c r="BD3" s="58" t="s">
        <v>80</v>
      </c>
      <c r="BE3" s="58" t="s">
        <v>138</v>
      </c>
      <c r="BF3" s="58" t="s">
        <v>138</v>
      </c>
      <c r="BG3" s="57" t="s">
        <v>17</v>
      </c>
      <c r="BH3" s="58" t="s">
        <v>18</v>
      </c>
      <c r="BI3" s="57" t="s">
        <v>134</v>
      </c>
      <c r="BJ3" s="58" t="s">
        <v>19</v>
      </c>
      <c r="BK3" s="58" t="s">
        <v>15</v>
      </c>
      <c r="BL3" s="58" t="s">
        <v>15</v>
      </c>
      <c r="BM3" s="67" t="s">
        <v>16</v>
      </c>
      <c r="BN3" s="67" t="s">
        <v>16</v>
      </c>
      <c r="BO3" s="58" t="s">
        <v>39</v>
      </c>
      <c r="BP3" s="58" t="s">
        <v>40</v>
      </c>
      <c r="BQ3" s="58" t="s">
        <v>41</v>
      </c>
      <c r="BR3" s="58" t="s">
        <v>70</v>
      </c>
      <c r="BS3" s="58" t="s">
        <v>49</v>
      </c>
      <c r="BT3" s="58" t="s">
        <v>43</v>
      </c>
      <c r="BU3" s="58" t="s">
        <v>44</v>
      </c>
      <c r="BV3" s="58" t="s">
        <v>45</v>
      </c>
      <c r="BW3" s="58" t="s">
        <v>42</v>
      </c>
      <c r="BX3" s="58" t="s">
        <v>48</v>
      </c>
      <c r="BY3" s="58" t="s">
        <v>58</v>
      </c>
      <c r="BZ3" s="58" t="s">
        <v>50</v>
      </c>
      <c r="CA3" s="58" t="s">
        <v>51</v>
      </c>
      <c r="CB3" s="58" t="s">
        <v>56</v>
      </c>
      <c r="CC3" s="58" t="s">
        <v>52</v>
      </c>
      <c r="CD3" s="58" t="s">
        <v>53</v>
      </c>
      <c r="CE3" s="58" t="s">
        <v>57</v>
      </c>
      <c r="CF3" s="58" t="s">
        <v>46</v>
      </c>
      <c r="CG3" s="58" t="s">
        <v>54</v>
      </c>
      <c r="CH3" s="58" t="s">
        <v>55</v>
      </c>
      <c r="CI3" s="58" t="s">
        <v>1</v>
      </c>
      <c r="CJ3" s="68" t="s">
        <v>107</v>
      </c>
      <c r="CK3" s="68" t="s">
        <v>108</v>
      </c>
      <c r="CL3" s="68" t="s">
        <v>102</v>
      </c>
      <c r="CM3" s="125" t="s">
        <v>117</v>
      </c>
      <c r="CN3" s="125" t="s">
        <v>104</v>
      </c>
      <c r="CO3" s="125" t="s">
        <v>105</v>
      </c>
      <c r="CP3" s="125" t="s">
        <v>106</v>
      </c>
      <c r="CQ3" s="68" t="s">
        <v>103</v>
      </c>
      <c r="CR3" s="62" t="s">
        <v>30</v>
      </c>
      <c r="CS3" s="64" t="s">
        <v>31</v>
      </c>
      <c r="CT3" s="58" t="s">
        <v>192</v>
      </c>
      <c r="CU3" s="62" t="s">
        <v>32</v>
      </c>
      <c r="CV3" s="63" t="s">
        <v>33</v>
      </c>
      <c r="CW3" s="63" t="s">
        <v>33</v>
      </c>
      <c r="CX3" s="65" t="s">
        <v>33</v>
      </c>
      <c r="CY3" s="58" t="s">
        <v>190</v>
      </c>
      <c r="CZ3" s="58" t="s">
        <v>71</v>
      </c>
      <c r="DA3" s="58" t="s">
        <v>109</v>
      </c>
      <c r="DB3" s="58" t="s">
        <v>110</v>
      </c>
      <c r="DC3" s="58" t="s">
        <v>111</v>
      </c>
      <c r="DD3" s="58" t="s">
        <v>112</v>
      </c>
      <c r="DE3" s="58" t="s">
        <v>72</v>
      </c>
      <c r="DF3" s="58" t="s">
        <v>118</v>
      </c>
      <c r="DG3" s="58" t="s">
        <v>118</v>
      </c>
      <c r="DH3" s="58" t="s">
        <v>59</v>
      </c>
      <c r="DI3" s="68" t="s">
        <v>120</v>
      </c>
      <c r="DJ3" s="68" t="s">
        <v>74</v>
      </c>
      <c r="DK3" s="68" t="s">
        <v>22</v>
      </c>
      <c r="DL3" s="68" t="s">
        <v>73</v>
      </c>
      <c r="DM3" s="68" t="s">
        <v>81</v>
      </c>
      <c r="DN3" s="68" t="s">
        <v>88</v>
      </c>
      <c r="DO3" s="68" t="s">
        <v>89</v>
      </c>
      <c r="DP3" s="68" t="s">
        <v>90</v>
      </c>
      <c r="DQ3" s="68" t="s">
        <v>92</v>
      </c>
      <c r="DR3" s="68" t="s">
        <v>88</v>
      </c>
      <c r="DS3" s="68" t="s">
        <v>91</v>
      </c>
      <c r="DT3" s="68" t="s">
        <v>93</v>
      </c>
      <c r="DU3" s="68" t="s">
        <v>99</v>
      </c>
      <c r="DV3" s="68" t="s">
        <v>100</v>
      </c>
      <c r="DW3" s="68" t="s">
        <v>101</v>
      </c>
      <c r="DX3" s="68" t="s">
        <v>82</v>
      </c>
      <c r="DY3" s="68" t="s">
        <v>84</v>
      </c>
      <c r="DZ3" s="68" t="s">
        <v>85</v>
      </c>
      <c r="EA3" s="101" t="s">
        <v>86</v>
      </c>
      <c r="EB3" s="101" t="s">
        <v>94</v>
      </c>
      <c r="EC3" s="125" t="s">
        <v>95</v>
      </c>
      <c r="ED3" s="68" t="s">
        <v>87</v>
      </c>
      <c r="EE3" s="101" t="s">
        <v>193</v>
      </c>
      <c r="EF3" s="68" t="s">
        <v>83</v>
      </c>
      <c r="EG3" s="68" t="s">
        <v>84</v>
      </c>
      <c r="EH3" s="68" t="s">
        <v>121</v>
      </c>
      <c r="EI3" s="68" t="s">
        <v>72</v>
      </c>
      <c r="EJ3" s="68" t="s">
        <v>59</v>
      </c>
      <c r="EK3" s="58" t="s">
        <v>122</v>
      </c>
      <c r="EL3" s="68" t="s">
        <v>3</v>
      </c>
      <c r="EM3" s="140"/>
      <c r="EN3" s="144"/>
      <c r="EO3" s="58" t="s">
        <v>124</v>
      </c>
      <c r="EP3" s="68" t="s">
        <v>123</v>
      </c>
      <c r="EQ3" s="68" t="s">
        <v>59</v>
      </c>
      <c r="ER3" s="58" t="s">
        <v>197</v>
      </c>
      <c r="ES3" s="63" t="s">
        <v>140</v>
      </c>
    </row>
    <row r="4" spans="1:149" ht="11.25" customHeight="1">
      <c r="A4" s="60"/>
      <c r="B4" s="61" t="s">
        <v>24</v>
      </c>
      <c r="C4" s="61" t="s">
        <v>23</v>
      </c>
      <c r="D4" s="61" t="s">
        <v>23</v>
      </c>
      <c r="E4" s="61"/>
      <c r="F4" s="61" t="s">
        <v>24</v>
      </c>
      <c r="G4" s="61" t="s">
        <v>24</v>
      </c>
      <c r="H4" s="61" t="s">
        <v>24</v>
      </c>
      <c r="I4" s="61" t="s">
        <v>24</v>
      </c>
      <c r="J4" s="61" t="s">
        <v>24</v>
      </c>
      <c r="K4" s="61" t="s">
        <v>24</v>
      </c>
      <c r="L4" s="61" t="s">
        <v>24</v>
      </c>
      <c r="M4" s="61" t="s">
        <v>24</v>
      </c>
      <c r="N4" s="61" t="s">
        <v>24</v>
      </c>
      <c r="O4" s="61" t="s">
        <v>24</v>
      </c>
      <c r="P4" s="61" t="s">
        <v>24</v>
      </c>
      <c r="Q4" s="61" t="s">
        <v>24</v>
      </c>
      <c r="R4" s="61" t="s">
        <v>24</v>
      </c>
      <c r="S4" s="61" t="s">
        <v>24</v>
      </c>
      <c r="T4" s="61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24</v>
      </c>
      <c r="AD4" s="61" t="s">
        <v>24</v>
      </c>
      <c r="AE4" s="61" t="s">
        <v>24</v>
      </c>
      <c r="AF4" s="61" t="s">
        <v>24</v>
      </c>
      <c r="AG4" s="61" t="s">
        <v>24</v>
      </c>
      <c r="AH4" s="61" t="s">
        <v>24</v>
      </c>
      <c r="AI4" s="61" t="s">
        <v>24</v>
      </c>
      <c r="AJ4" s="151"/>
      <c r="AK4" s="61" t="s">
        <v>23</v>
      </c>
      <c r="AL4" s="61" t="s">
        <v>23</v>
      </c>
      <c r="AM4" s="61" t="s">
        <v>23</v>
      </c>
      <c r="AN4" s="61" t="s">
        <v>23</v>
      </c>
      <c r="AO4" s="61" t="s">
        <v>23</v>
      </c>
      <c r="AP4" s="61" t="s">
        <v>23</v>
      </c>
      <c r="AQ4" s="61" t="s">
        <v>23</v>
      </c>
      <c r="AR4" s="61" t="s">
        <v>23</v>
      </c>
      <c r="AS4" s="61" t="s">
        <v>23</v>
      </c>
      <c r="AT4" s="61" t="s">
        <v>23</v>
      </c>
      <c r="AU4" s="61" t="s">
        <v>23</v>
      </c>
      <c r="AV4" s="61" t="s">
        <v>23</v>
      </c>
      <c r="AW4" s="61" t="s">
        <v>23</v>
      </c>
      <c r="AX4" s="61" t="s">
        <v>23</v>
      </c>
      <c r="AY4" s="61" t="s">
        <v>23</v>
      </c>
      <c r="AZ4" s="61" t="s">
        <v>23</v>
      </c>
      <c r="BA4" s="61"/>
      <c r="BB4" s="25"/>
      <c r="BC4" s="25"/>
      <c r="BD4" s="25"/>
      <c r="BE4" s="25"/>
      <c r="BF4" s="25"/>
      <c r="BG4" s="26"/>
      <c r="BH4" s="25"/>
      <c r="BI4" s="26"/>
      <c r="BJ4" s="25"/>
      <c r="BK4" s="25"/>
      <c r="BL4" s="61"/>
      <c r="BM4" s="61"/>
      <c r="BN4" s="61"/>
      <c r="BO4" s="25" t="s">
        <v>24</v>
      </c>
      <c r="BP4" s="25" t="s">
        <v>24</v>
      </c>
      <c r="BQ4" s="25" t="s">
        <v>24</v>
      </c>
      <c r="BR4" s="25" t="s">
        <v>24</v>
      </c>
      <c r="BS4" s="25" t="s">
        <v>24</v>
      </c>
      <c r="BT4" s="25" t="s">
        <v>24</v>
      </c>
      <c r="BU4" s="25" t="s">
        <v>24</v>
      </c>
      <c r="BV4" s="25" t="s">
        <v>24</v>
      </c>
      <c r="BW4" s="25" t="s">
        <v>24</v>
      </c>
      <c r="BX4" s="25" t="s">
        <v>23</v>
      </c>
      <c r="BY4" s="25"/>
      <c r="BZ4" s="25" t="s">
        <v>24</v>
      </c>
      <c r="CA4" s="25" t="s">
        <v>24</v>
      </c>
      <c r="CB4" s="25" t="s">
        <v>24</v>
      </c>
      <c r="CC4" s="25" t="s">
        <v>24</v>
      </c>
      <c r="CD4" s="25" t="s">
        <v>24</v>
      </c>
      <c r="CE4" s="25" t="s">
        <v>24</v>
      </c>
      <c r="CF4" s="25" t="s">
        <v>24</v>
      </c>
      <c r="CG4" s="25" t="s">
        <v>24</v>
      </c>
      <c r="CH4" s="25" t="s">
        <v>24</v>
      </c>
      <c r="CI4" s="25"/>
      <c r="CJ4" s="27"/>
      <c r="CK4" s="139" t="s">
        <v>115</v>
      </c>
      <c r="CL4" s="139"/>
      <c r="CM4" s="126" t="s">
        <v>113</v>
      </c>
      <c r="CN4" s="126"/>
      <c r="CO4" s="126"/>
      <c r="CP4" s="126"/>
      <c r="CQ4" s="27" t="s">
        <v>114</v>
      </c>
      <c r="CR4" s="4"/>
      <c r="CS4" s="1"/>
      <c r="CT4" s="27"/>
      <c r="CU4" s="61"/>
      <c r="CV4" s="61"/>
      <c r="CW4" s="25"/>
      <c r="CX4" s="26"/>
      <c r="CY4" s="26"/>
      <c r="CZ4" s="2"/>
      <c r="DA4" s="25"/>
      <c r="DB4" s="25"/>
      <c r="DC4" s="25" t="s">
        <v>116</v>
      </c>
      <c r="DD4" s="25"/>
      <c r="DE4" s="25"/>
      <c r="DF4" s="25"/>
      <c r="DG4" s="25"/>
      <c r="DH4" s="25" t="s">
        <v>23</v>
      </c>
      <c r="DI4" s="25" t="s">
        <v>23</v>
      </c>
      <c r="DJ4" s="25" t="s">
        <v>23</v>
      </c>
      <c r="DK4" s="25" t="s">
        <v>23</v>
      </c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 t="s">
        <v>23</v>
      </c>
      <c r="EB4" s="27" t="s">
        <v>23</v>
      </c>
      <c r="EC4" s="126"/>
      <c r="ED4" s="27"/>
      <c r="EE4" s="102"/>
      <c r="EF4" s="27"/>
      <c r="EG4" s="27"/>
      <c r="EH4" s="27"/>
      <c r="EI4" s="27"/>
      <c r="EJ4" s="27"/>
      <c r="EK4" s="25"/>
      <c r="EL4" s="27"/>
      <c r="EM4" s="141"/>
      <c r="EN4" s="37">
        <v>2000</v>
      </c>
      <c r="EO4" s="6"/>
      <c r="EP4" s="6"/>
      <c r="EQ4" s="6">
        <v>88386</v>
      </c>
      <c r="ER4" s="77"/>
      <c r="ES4" s="86"/>
    </row>
    <row r="5" spans="1:149" s="66" customFormat="1" ht="12.75" customHeight="1">
      <c r="A5" s="60" t="s">
        <v>25</v>
      </c>
      <c r="B5" s="62" t="s">
        <v>28</v>
      </c>
      <c r="C5" s="62" t="s">
        <v>28</v>
      </c>
      <c r="D5" s="62" t="s">
        <v>98</v>
      </c>
      <c r="E5" s="62"/>
      <c r="F5" s="62" t="s">
        <v>128</v>
      </c>
      <c r="G5" s="62" t="s">
        <v>128</v>
      </c>
      <c r="H5" s="62" t="s">
        <v>128</v>
      </c>
      <c r="I5" s="62" t="s">
        <v>128</v>
      </c>
      <c r="J5" s="62" t="s">
        <v>128</v>
      </c>
      <c r="K5" s="62" t="s">
        <v>128</v>
      </c>
      <c r="L5" s="62" t="s">
        <v>128</v>
      </c>
      <c r="M5" s="62" t="s">
        <v>128</v>
      </c>
      <c r="N5" s="62" t="s">
        <v>170</v>
      </c>
      <c r="O5" s="62" t="s">
        <v>128</v>
      </c>
      <c r="P5" s="62" t="s">
        <v>128</v>
      </c>
      <c r="Q5" s="62" t="s">
        <v>128</v>
      </c>
      <c r="R5" s="62" t="s">
        <v>128</v>
      </c>
      <c r="S5" s="62" t="s">
        <v>128</v>
      </c>
      <c r="T5" s="62"/>
      <c r="U5" s="62" t="s">
        <v>128</v>
      </c>
      <c r="V5" s="62" t="s">
        <v>128</v>
      </c>
      <c r="W5" s="62" t="s">
        <v>128</v>
      </c>
      <c r="X5" s="62" t="s">
        <v>175</v>
      </c>
      <c r="Y5" s="62" t="s">
        <v>128</v>
      </c>
      <c r="Z5" s="62" t="s">
        <v>128</v>
      </c>
      <c r="AA5" s="62" t="s">
        <v>128</v>
      </c>
      <c r="AB5" s="62" t="s">
        <v>128</v>
      </c>
      <c r="AC5" s="62" t="s">
        <v>128</v>
      </c>
      <c r="AD5" s="62" t="s">
        <v>128</v>
      </c>
      <c r="AE5" s="62" t="s">
        <v>128</v>
      </c>
      <c r="AF5" s="62" t="s">
        <v>128</v>
      </c>
      <c r="AG5" s="62" t="s">
        <v>128</v>
      </c>
      <c r="AH5" s="62" t="s">
        <v>128</v>
      </c>
      <c r="AI5" s="62" t="s">
        <v>128</v>
      </c>
      <c r="AJ5" s="151"/>
      <c r="AK5" s="62" t="s">
        <v>128</v>
      </c>
      <c r="AL5" s="62" t="s">
        <v>128</v>
      </c>
      <c r="AM5" s="62" t="s">
        <v>128</v>
      </c>
      <c r="AN5" s="62" t="s">
        <v>128</v>
      </c>
      <c r="AO5" s="62" t="s">
        <v>128</v>
      </c>
      <c r="AP5" s="62" t="s">
        <v>128</v>
      </c>
      <c r="AQ5" s="62" t="s">
        <v>128</v>
      </c>
      <c r="AR5" s="62" t="s">
        <v>128</v>
      </c>
      <c r="AS5" s="62" t="s">
        <v>128</v>
      </c>
      <c r="AT5" s="62" t="s">
        <v>128</v>
      </c>
      <c r="AU5" s="62" t="s">
        <v>128</v>
      </c>
      <c r="AV5" s="62" t="s">
        <v>128</v>
      </c>
      <c r="AW5" s="62" t="s">
        <v>128</v>
      </c>
      <c r="AX5" s="62" t="s">
        <v>128</v>
      </c>
      <c r="AY5" s="62" t="s">
        <v>130</v>
      </c>
      <c r="AZ5" s="62" t="s">
        <v>128</v>
      </c>
      <c r="BA5" s="58"/>
      <c r="BB5" s="63" t="s">
        <v>78</v>
      </c>
      <c r="BC5" s="63" t="s">
        <v>98</v>
      </c>
      <c r="BD5" s="63"/>
      <c r="BE5" s="63"/>
      <c r="BF5" s="63"/>
      <c r="BG5" s="65" t="s">
        <v>133</v>
      </c>
      <c r="BH5" s="63" t="s">
        <v>133</v>
      </c>
      <c r="BI5" s="63" t="s">
        <v>133</v>
      </c>
      <c r="BJ5" s="58"/>
      <c r="BK5" s="62" t="s">
        <v>29</v>
      </c>
      <c r="BL5" s="62"/>
      <c r="BM5" s="62" t="s">
        <v>29</v>
      </c>
      <c r="BN5" s="62"/>
      <c r="BO5" s="62" t="s">
        <v>29</v>
      </c>
      <c r="BP5" s="62" t="s">
        <v>29</v>
      </c>
      <c r="BQ5" s="62" t="s">
        <v>29</v>
      </c>
      <c r="BR5" s="62" t="s">
        <v>29</v>
      </c>
      <c r="BS5" s="62" t="s">
        <v>142</v>
      </c>
      <c r="BT5" s="62" t="s">
        <v>142</v>
      </c>
      <c r="BU5" s="62" t="s">
        <v>29</v>
      </c>
      <c r="BV5" s="62" t="s">
        <v>29</v>
      </c>
      <c r="BW5" s="62" t="s">
        <v>142</v>
      </c>
      <c r="BX5" s="62" t="s">
        <v>29</v>
      </c>
      <c r="BY5" s="62" t="s">
        <v>29</v>
      </c>
      <c r="BZ5" s="64" t="s">
        <v>29</v>
      </c>
      <c r="CA5" s="64" t="s">
        <v>29</v>
      </c>
      <c r="CB5" s="64" t="s">
        <v>29</v>
      </c>
      <c r="CC5" s="64" t="s">
        <v>29</v>
      </c>
      <c r="CD5" s="64" t="s">
        <v>29</v>
      </c>
      <c r="CE5" s="64" t="s">
        <v>29</v>
      </c>
      <c r="CF5" s="64" t="s">
        <v>29</v>
      </c>
      <c r="CG5" s="64" t="s">
        <v>29</v>
      </c>
      <c r="CH5" s="64" t="s">
        <v>29</v>
      </c>
      <c r="CI5" s="58"/>
      <c r="CJ5" s="64" t="s">
        <v>29</v>
      </c>
      <c r="CK5" s="64" t="s">
        <v>29</v>
      </c>
      <c r="CL5" s="64"/>
      <c r="CM5" s="64" t="s">
        <v>29</v>
      </c>
      <c r="CN5" s="64" t="s">
        <v>29</v>
      </c>
      <c r="CO5" s="64" t="s">
        <v>29</v>
      </c>
      <c r="CP5" s="64" t="s">
        <v>29</v>
      </c>
      <c r="CQ5" s="64" t="s">
        <v>29</v>
      </c>
      <c r="CR5" s="64" t="s">
        <v>29</v>
      </c>
      <c r="CS5" s="64" t="s">
        <v>191</v>
      </c>
      <c r="CT5" s="65" t="s">
        <v>29</v>
      </c>
      <c r="CU5" s="67" t="s">
        <v>98</v>
      </c>
      <c r="CV5" s="67" t="s">
        <v>98</v>
      </c>
      <c r="CW5" s="58" t="s">
        <v>178</v>
      </c>
      <c r="CX5" s="68" t="s">
        <v>177</v>
      </c>
      <c r="CY5" s="68" t="s">
        <v>191</v>
      </c>
      <c r="CZ5" s="68"/>
      <c r="DA5" s="64" t="s">
        <v>29</v>
      </c>
      <c r="DB5" s="64" t="s">
        <v>29</v>
      </c>
      <c r="DC5" s="64" t="s">
        <v>29</v>
      </c>
      <c r="DD5" s="64" t="s">
        <v>29</v>
      </c>
      <c r="DE5" s="64"/>
      <c r="DF5" s="64" t="s">
        <v>119</v>
      </c>
      <c r="DG5" s="64"/>
      <c r="DH5" s="63" t="s">
        <v>27</v>
      </c>
      <c r="DI5" s="64" t="s">
        <v>60</v>
      </c>
      <c r="DJ5" s="64" t="s">
        <v>60</v>
      </c>
      <c r="DK5" s="64" t="s">
        <v>60</v>
      </c>
      <c r="DL5" s="64"/>
      <c r="DM5" s="64" t="s">
        <v>60</v>
      </c>
      <c r="DN5" s="64" t="s">
        <v>60</v>
      </c>
      <c r="DO5" s="64" t="s">
        <v>60</v>
      </c>
      <c r="DP5" s="64" t="s">
        <v>60</v>
      </c>
      <c r="DQ5" s="64" t="s">
        <v>60</v>
      </c>
      <c r="DR5" s="64" t="s">
        <v>60</v>
      </c>
      <c r="DS5" s="64" t="s">
        <v>60</v>
      </c>
      <c r="DT5" s="64" t="s">
        <v>60</v>
      </c>
      <c r="DU5" s="64" t="s">
        <v>60</v>
      </c>
      <c r="DV5" s="64" t="s">
        <v>60</v>
      </c>
      <c r="DW5" s="64" t="s">
        <v>60</v>
      </c>
      <c r="DX5" s="64" t="s">
        <v>60</v>
      </c>
      <c r="DY5" s="64" t="s">
        <v>60</v>
      </c>
      <c r="DZ5" s="64" t="s">
        <v>135</v>
      </c>
      <c r="EA5" s="64" t="s">
        <v>135</v>
      </c>
      <c r="EB5" s="64" t="s">
        <v>60</v>
      </c>
      <c r="EC5" s="64" t="s">
        <v>29</v>
      </c>
      <c r="ED5" s="64" t="s">
        <v>135</v>
      </c>
      <c r="EE5" s="64" t="s">
        <v>135</v>
      </c>
      <c r="EF5" s="64"/>
      <c r="EG5" s="64" t="s">
        <v>128</v>
      </c>
      <c r="EH5" s="64" t="s">
        <v>60</v>
      </c>
      <c r="EI5" s="64" t="s">
        <v>29</v>
      </c>
      <c r="EJ5" s="64" t="s">
        <v>27</v>
      </c>
      <c r="EK5" s="58" t="s">
        <v>136</v>
      </c>
      <c r="EL5" s="64"/>
      <c r="EM5" s="142"/>
      <c r="EN5" s="37">
        <v>2001</v>
      </c>
      <c r="EO5" s="6">
        <v>9705</v>
      </c>
      <c r="EP5" s="6">
        <v>9627</v>
      </c>
      <c r="EQ5" s="6">
        <v>91591</v>
      </c>
      <c r="ER5" s="77">
        <v>9005</v>
      </c>
      <c r="ES5" s="48">
        <f aca="true" t="shared" si="0" ref="ES5:ES19">SUM(EO5:ER5)</f>
        <v>119928</v>
      </c>
    </row>
    <row r="6" spans="1:149" ht="12">
      <c r="A6" s="8">
        <v>1986</v>
      </c>
      <c r="B6" s="9">
        <v>7456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80"/>
      <c r="AC6" s="40"/>
      <c r="AD6" s="40"/>
      <c r="AE6" s="80"/>
      <c r="AF6" s="80"/>
      <c r="AG6" s="80"/>
      <c r="AH6" s="80"/>
      <c r="AI6" s="80"/>
      <c r="AJ6" s="152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80"/>
      <c r="AW6" s="40"/>
      <c r="AX6" s="40"/>
      <c r="AY6" s="80"/>
      <c r="AZ6" s="94"/>
      <c r="BA6" s="94"/>
      <c r="BB6" s="10"/>
      <c r="BC6" s="10"/>
      <c r="BD6" s="10"/>
      <c r="BE6" s="10"/>
      <c r="BF6" s="10"/>
      <c r="BG6" s="55"/>
      <c r="BH6" s="10"/>
      <c r="BI6" s="10"/>
      <c r="BJ6" s="10"/>
      <c r="BK6" s="10"/>
      <c r="BL6" s="75"/>
      <c r="BM6" s="75"/>
      <c r="BN6" s="77"/>
      <c r="BO6" s="10"/>
      <c r="BP6" s="10"/>
      <c r="BQ6" s="10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28"/>
      <c r="CK6" s="10"/>
      <c r="CL6" s="28"/>
      <c r="CM6" s="92"/>
      <c r="CN6" s="92"/>
      <c r="CO6" s="92"/>
      <c r="CP6" s="92"/>
      <c r="CQ6" s="28"/>
      <c r="CR6" s="77"/>
      <c r="CS6" s="35"/>
      <c r="CT6" s="10"/>
      <c r="CU6" s="77"/>
      <c r="CV6" s="77"/>
      <c r="CW6" s="6"/>
      <c r="CX6" s="35"/>
      <c r="CY6" s="10"/>
      <c r="CZ6" s="28"/>
      <c r="DA6" s="10"/>
      <c r="DB6" s="10"/>
      <c r="DC6" s="10"/>
      <c r="DD6" s="10"/>
      <c r="DE6" s="10"/>
      <c r="DF6" s="10"/>
      <c r="DG6" s="10"/>
      <c r="DH6" s="21"/>
      <c r="DI6" s="59"/>
      <c r="DJ6" s="59"/>
      <c r="DK6" s="59"/>
      <c r="DL6" s="28"/>
      <c r="DM6" s="55"/>
      <c r="DN6" s="10"/>
      <c r="DO6" s="28"/>
      <c r="DP6" s="28"/>
      <c r="DQ6" s="55"/>
      <c r="DR6" s="10"/>
      <c r="DS6" s="28"/>
      <c r="DT6" s="28"/>
      <c r="DU6" s="28"/>
      <c r="DV6" s="28"/>
      <c r="DW6" s="28"/>
      <c r="DX6" s="28"/>
      <c r="DY6" s="28"/>
      <c r="DZ6" s="28"/>
      <c r="EA6" s="104"/>
      <c r="EB6" s="104"/>
      <c r="EC6" s="92"/>
      <c r="ED6" s="28"/>
      <c r="EE6" s="104"/>
      <c r="EF6" s="28"/>
      <c r="EG6" s="28"/>
      <c r="EH6" s="28"/>
      <c r="EI6" s="28"/>
      <c r="EJ6" s="28"/>
      <c r="EK6" s="28"/>
      <c r="EL6" s="28"/>
      <c r="EM6" s="29"/>
      <c r="EN6" s="37">
        <v>2002</v>
      </c>
      <c r="EO6" s="6">
        <v>16157</v>
      </c>
      <c r="EP6" s="6">
        <v>20529</v>
      </c>
      <c r="EQ6" s="6">
        <v>95677</v>
      </c>
      <c r="ER6" s="77">
        <v>11468</v>
      </c>
      <c r="ES6" s="48">
        <f t="shared" si="0"/>
        <v>143831</v>
      </c>
    </row>
    <row r="7" spans="1:149" ht="12">
      <c r="A7" s="37">
        <v>1987</v>
      </c>
      <c r="B7" s="34">
        <v>5352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82"/>
      <c r="AC7" s="42"/>
      <c r="AD7" s="42"/>
      <c r="AE7" s="48"/>
      <c r="AF7" s="82"/>
      <c r="AG7" s="82"/>
      <c r="AH7" s="82"/>
      <c r="AI7" s="82"/>
      <c r="AJ7" s="83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82"/>
      <c r="AW7" s="42"/>
      <c r="AX7" s="42"/>
      <c r="AY7" s="82"/>
      <c r="AZ7" s="82"/>
      <c r="BA7" s="82"/>
      <c r="BB7" s="45"/>
      <c r="BC7" s="45"/>
      <c r="BD7" s="45"/>
      <c r="BE7" s="45"/>
      <c r="BF7" s="45"/>
      <c r="BG7" s="35"/>
      <c r="BH7" s="6"/>
      <c r="BI7" s="6"/>
      <c r="BJ7" s="6"/>
      <c r="BK7" s="6"/>
      <c r="BL7" s="77"/>
      <c r="BM7" s="77"/>
      <c r="BN7" s="77"/>
      <c r="BO7" s="6"/>
      <c r="BP7" s="6"/>
      <c r="BQ7" s="6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6"/>
      <c r="CK7" s="6"/>
      <c r="CL7" s="29"/>
      <c r="CM7" s="46"/>
      <c r="CN7" s="46"/>
      <c r="CO7" s="46"/>
      <c r="CP7" s="46"/>
      <c r="CQ7" s="6"/>
      <c r="CR7" s="77"/>
      <c r="CS7" s="35"/>
      <c r="CT7" s="6"/>
      <c r="CU7" s="77"/>
      <c r="CV7" s="77"/>
      <c r="CW7" s="6"/>
      <c r="CX7" s="35"/>
      <c r="CY7" s="6"/>
      <c r="CZ7" s="29"/>
      <c r="DA7" s="6"/>
      <c r="DB7" s="6"/>
      <c r="DC7" s="6"/>
      <c r="DD7" s="6"/>
      <c r="DE7" s="6"/>
      <c r="DF7" s="6"/>
      <c r="DG7" s="6"/>
      <c r="DH7" s="17"/>
      <c r="DI7" s="17"/>
      <c r="DJ7" s="17"/>
      <c r="DK7" s="17"/>
      <c r="DL7" s="6"/>
      <c r="DM7" s="77"/>
      <c r="DN7" s="6"/>
      <c r="DO7" s="29"/>
      <c r="DP7" s="6"/>
      <c r="DQ7" s="77"/>
      <c r="DR7" s="6"/>
      <c r="DS7" s="29"/>
      <c r="DT7" s="6"/>
      <c r="DU7" s="6"/>
      <c r="DV7" s="6"/>
      <c r="DW7" s="6"/>
      <c r="DX7" s="6"/>
      <c r="DY7" s="6"/>
      <c r="DZ7" s="6"/>
      <c r="EA7" s="105"/>
      <c r="EB7" s="105"/>
      <c r="EC7" s="48"/>
      <c r="ED7" s="6"/>
      <c r="EE7" s="105"/>
      <c r="EF7" s="6"/>
      <c r="EG7" s="6"/>
      <c r="EH7" s="6"/>
      <c r="EI7" s="6"/>
      <c r="EJ7" s="6"/>
      <c r="EK7" s="6"/>
      <c r="EL7" s="6"/>
      <c r="EM7" s="6"/>
      <c r="EN7" s="37">
        <v>2003</v>
      </c>
      <c r="EO7" s="6">
        <v>20808</v>
      </c>
      <c r="EP7" s="6">
        <v>31302</v>
      </c>
      <c r="EQ7" s="6">
        <v>83172</v>
      </c>
      <c r="ER7" s="77">
        <v>29687</v>
      </c>
      <c r="ES7" s="48">
        <f t="shared" si="0"/>
        <v>164969</v>
      </c>
    </row>
    <row r="8" spans="1:149" ht="12">
      <c r="A8" s="37">
        <v>1988</v>
      </c>
      <c r="B8" s="34">
        <v>4458</v>
      </c>
      <c r="C8" s="42"/>
      <c r="D8" s="42"/>
      <c r="E8" s="42"/>
      <c r="F8" s="42">
        <v>187</v>
      </c>
      <c r="G8" s="42">
        <v>33</v>
      </c>
      <c r="H8" s="42"/>
      <c r="I8" s="42">
        <v>79</v>
      </c>
      <c r="J8" s="42">
        <v>97</v>
      </c>
      <c r="K8" s="42">
        <f aca="true" t="shared" si="1" ref="K8:K22">SUM(G8:J8)</f>
        <v>209</v>
      </c>
      <c r="L8" s="42"/>
      <c r="M8" s="42">
        <f>F8+K8</f>
        <v>396</v>
      </c>
      <c r="N8" s="42"/>
      <c r="O8" s="42"/>
      <c r="P8" s="42"/>
      <c r="Q8" s="42"/>
      <c r="R8" s="42"/>
      <c r="S8" s="42"/>
      <c r="T8" s="42"/>
      <c r="U8" s="42"/>
      <c r="V8" s="42">
        <v>0</v>
      </c>
      <c r="W8" s="42">
        <f aca="true" t="shared" si="2" ref="W8:W23">SUM(U8:V8)</f>
        <v>0</v>
      </c>
      <c r="X8" s="42">
        <v>25</v>
      </c>
      <c r="Y8" s="42"/>
      <c r="Z8" s="42"/>
      <c r="AA8" s="42">
        <f aca="true" t="shared" si="3" ref="AA8:AA21">SUM(X8:Z8)</f>
        <v>25</v>
      </c>
      <c r="AB8" s="82">
        <f aca="true" t="shared" si="4" ref="AB8:AB17">M8+N8+T8+W8+AA8</f>
        <v>421</v>
      </c>
      <c r="AC8" s="42"/>
      <c r="AD8" s="42"/>
      <c r="AE8" s="48">
        <v>308</v>
      </c>
      <c r="AF8" s="82">
        <f aca="true" t="shared" si="5" ref="AF8:AF37">AB8+AE8</f>
        <v>729</v>
      </c>
      <c r="AG8" s="83">
        <f aca="true" t="shared" si="6" ref="AG8:AG17">AE8/AF8</f>
        <v>0.4224965706447188</v>
      </c>
      <c r="AH8" s="83"/>
      <c r="AI8" s="83">
        <f aca="true" t="shared" si="7" ref="AI8:AI37">AE8/B8</f>
        <v>0.06908927770300584</v>
      </c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82"/>
      <c r="AW8" s="42"/>
      <c r="AX8" s="42"/>
      <c r="AY8" s="48"/>
      <c r="AZ8" s="48"/>
      <c r="BA8" s="48"/>
      <c r="BB8" s="45"/>
      <c r="BC8" s="45"/>
      <c r="BD8" s="45"/>
      <c r="BE8" s="45"/>
      <c r="BF8" s="45"/>
      <c r="BG8" s="35"/>
      <c r="BH8" s="6"/>
      <c r="BI8" s="6"/>
      <c r="BJ8" s="6"/>
      <c r="BK8" s="6"/>
      <c r="BL8" s="77"/>
      <c r="BM8" s="77"/>
      <c r="BN8" s="77"/>
      <c r="BO8" s="19"/>
      <c r="BP8" s="19"/>
      <c r="BQ8" s="19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19"/>
      <c r="CK8" s="19"/>
      <c r="CL8" s="5"/>
      <c r="CM8" s="39"/>
      <c r="CN8" s="39"/>
      <c r="CO8" s="39"/>
      <c r="CP8" s="39"/>
      <c r="CQ8" s="19"/>
      <c r="CR8" s="32"/>
      <c r="CS8" s="24"/>
      <c r="CT8" s="19"/>
      <c r="CU8" s="32"/>
      <c r="CV8" s="32"/>
      <c r="CW8" s="19"/>
      <c r="CX8" s="24"/>
      <c r="CY8" s="19"/>
      <c r="CZ8" s="5"/>
      <c r="DA8" s="19"/>
      <c r="DB8" s="19"/>
      <c r="DC8" s="19"/>
      <c r="DD8" s="19"/>
      <c r="DE8" s="19"/>
      <c r="DF8" s="19"/>
      <c r="DG8" s="19"/>
      <c r="DH8" s="17"/>
      <c r="DI8" s="17"/>
      <c r="DJ8" s="17"/>
      <c r="DK8" s="17"/>
      <c r="DL8" s="6"/>
      <c r="DM8" s="77"/>
      <c r="DN8" s="6"/>
      <c r="DO8" s="29"/>
      <c r="DP8" s="6"/>
      <c r="DQ8" s="77"/>
      <c r="DR8" s="6"/>
      <c r="DS8" s="29"/>
      <c r="DT8" s="6"/>
      <c r="DU8" s="6"/>
      <c r="DV8" s="6"/>
      <c r="DW8" s="6"/>
      <c r="DX8" s="6"/>
      <c r="DY8" s="6"/>
      <c r="DZ8" s="6"/>
      <c r="EA8" s="105"/>
      <c r="EB8" s="105"/>
      <c r="EC8" s="48"/>
      <c r="ED8" s="6"/>
      <c r="EE8" s="105"/>
      <c r="EF8" s="6"/>
      <c r="EG8" s="6"/>
      <c r="EH8" s="6"/>
      <c r="EI8" s="6"/>
      <c r="EJ8" s="6"/>
      <c r="EK8" s="6"/>
      <c r="EL8" s="6"/>
      <c r="EM8" s="6"/>
      <c r="EN8" s="37">
        <v>2004</v>
      </c>
      <c r="EO8" s="6">
        <v>26871</v>
      </c>
      <c r="EP8" s="6">
        <v>41193</v>
      </c>
      <c r="EQ8" s="6">
        <v>90919</v>
      </c>
      <c r="ER8" s="77">
        <v>26161</v>
      </c>
      <c r="ES8" s="48">
        <f t="shared" si="0"/>
        <v>185144</v>
      </c>
    </row>
    <row r="9" spans="1:149" ht="12">
      <c r="A9" s="37">
        <v>1989</v>
      </c>
      <c r="B9" s="34">
        <v>8112</v>
      </c>
      <c r="C9" s="42"/>
      <c r="D9" s="42"/>
      <c r="E9" s="42"/>
      <c r="F9" s="42">
        <v>301</v>
      </c>
      <c r="G9" s="42">
        <v>101</v>
      </c>
      <c r="H9" s="42"/>
      <c r="I9" s="42">
        <v>143</v>
      </c>
      <c r="J9" s="42">
        <v>98</v>
      </c>
      <c r="K9" s="42">
        <f t="shared" si="1"/>
        <v>342</v>
      </c>
      <c r="L9" s="42"/>
      <c r="M9" s="42">
        <f aca="true" t="shared" si="8" ref="M9:M18">F9+K9</f>
        <v>643</v>
      </c>
      <c r="N9" s="42"/>
      <c r="O9" s="42"/>
      <c r="P9" s="42"/>
      <c r="Q9" s="42"/>
      <c r="R9" s="42"/>
      <c r="S9" s="42"/>
      <c r="T9" s="42"/>
      <c r="U9" s="42"/>
      <c r="V9" s="42">
        <v>0</v>
      </c>
      <c r="W9" s="42">
        <f t="shared" si="2"/>
        <v>0</v>
      </c>
      <c r="X9" s="42">
        <v>122</v>
      </c>
      <c r="Y9" s="42"/>
      <c r="Z9" s="42"/>
      <c r="AA9" s="42">
        <f t="shared" si="3"/>
        <v>122</v>
      </c>
      <c r="AB9" s="82">
        <f t="shared" si="4"/>
        <v>765</v>
      </c>
      <c r="AC9" s="42"/>
      <c r="AD9" s="42"/>
      <c r="AE9" s="48">
        <v>505</v>
      </c>
      <c r="AF9" s="82">
        <f t="shared" si="5"/>
        <v>1270</v>
      </c>
      <c r="AG9" s="83">
        <f t="shared" si="6"/>
        <v>0.39763779527559057</v>
      </c>
      <c r="AH9" s="83"/>
      <c r="AI9" s="83">
        <f t="shared" si="7"/>
        <v>0.0622534516765286</v>
      </c>
      <c r="AJ9" s="8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82"/>
      <c r="AW9" s="42"/>
      <c r="AX9" s="42"/>
      <c r="AY9" s="48"/>
      <c r="AZ9" s="48"/>
      <c r="BA9" s="48"/>
      <c r="BB9" s="45"/>
      <c r="BC9" s="45"/>
      <c r="BD9" s="45"/>
      <c r="BE9" s="45"/>
      <c r="BF9" s="45"/>
      <c r="BG9" s="35"/>
      <c r="BH9" s="6"/>
      <c r="BI9" s="6"/>
      <c r="BJ9" s="6"/>
      <c r="BK9" s="6"/>
      <c r="BL9" s="77"/>
      <c r="BM9" s="77"/>
      <c r="BN9" s="77"/>
      <c r="BO9" s="19"/>
      <c r="BP9" s="19"/>
      <c r="BQ9" s="19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19"/>
      <c r="CK9" s="19"/>
      <c r="CL9" s="5"/>
      <c r="CM9" s="39"/>
      <c r="CN9" s="39"/>
      <c r="CO9" s="39"/>
      <c r="CP9" s="39"/>
      <c r="CQ9" s="19"/>
      <c r="CR9" s="32"/>
      <c r="CS9" s="24"/>
      <c r="CT9" s="19"/>
      <c r="CU9" s="32"/>
      <c r="CV9" s="32"/>
      <c r="CW9" s="19"/>
      <c r="CX9" s="24"/>
      <c r="CY9" s="19"/>
      <c r="CZ9" s="5"/>
      <c r="DA9" s="19"/>
      <c r="DB9" s="19"/>
      <c r="DC9" s="19"/>
      <c r="DD9" s="19"/>
      <c r="DE9" s="19"/>
      <c r="DF9" s="19"/>
      <c r="DG9" s="19"/>
      <c r="DH9" s="17"/>
      <c r="DI9" s="17"/>
      <c r="DJ9" s="17"/>
      <c r="DK9" s="17"/>
      <c r="DL9" s="6"/>
      <c r="DM9" s="30">
        <v>43549</v>
      </c>
      <c r="DN9" s="19"/>
      <c r="DO9" s="5">
        <v>1831</v>
      </c>
      <c r="DP9" s="48">
        <f aca="true" t="shared" si="9" ref="DP9:DP18">SUM(DM9:DO9)</f>
        <v>45380</v>
      </c>
      <c r="DQ9" s="30">
        <v>19449</v>
      </c>
      <c r="DR9" s="19"/>
      <c r="DS9" s="5">
        <v>9847</v>
      </c>
      <c r="DT9" s="48">
        <f aca="true" t="shared" si="10" ref="DT9:DT17">SUM(DQ9:DS9)</f>
        <v>29296</v>
      </c>
      <c r="DU9" s="6">
        <f>(DM9-DQ9)</f>
        <v>24100</v>
      </c>
      <c r="DV9" s="6"/>
      <c r="DW9" s="6">
        <f aca="true" t="shared" si="11" ref="DU9:DW24">DO9-DS9</f>
        <v>-8016</v>
      </c>
      <c r="DX9" s="48">
        <f>DP9-DT9</f>
        <v>16084</v>
      </c>
      <c r="DY9" s="48"/>
      <c r="DZ9" s="6"/>
      <c r="EA9" s="105"/>
      <c r="EB9" s="105"/>
      <c r="EC9" s="48"/>
      <c r="ED9" s="6"/>
      <c r="EE9" s="105"/>
      <c r="EF9" s="6"/>
      <c r="EG9" s="6"/>
      <c r="EH9" s="6"/>
      <c r="EI9" s="6"/>
      <c r="EJ9" s="6"/>
      <c r="EK9" s="6"/>
      <c r="EL9" s="6"/>
      <c r="EM9" s="6"/>
      <c r="EN9" s="37">
        <v>2005</v>
      </c>
      <c r="EO9" s="6">
        <v>41509</v>
      </c>
      <c r="EP9" s="6">
        <v>52070</v>
      </c>
      <c r="EQ9" s="6">
        <v>84751</v>
      </c>
      <c r="ER9" s="77">
        <v>27316</v>
      </c>
      <c r="ES9" s="48">
        <f t="shared" si="0"/>
        <v>205646</v>
      </c>
    </row>
    <row r="10" spans="1:149" ht="12">
      <c r="A10" s="37">
        <v>1990</v>
      </c>
      <c r="B10" s="34">
        <v>12945</v>
      </c>
      <c r="C10" s="42">
        <v>16441</v>
      </c>
      <c r="D10" s="42"/>
      <c r="E10" s="42"/>
      <c r="F10" s="42">
        <v>513</v>
      </c>
      <c r="G10" s="42">
        <v>43</v>
      </c>
      <c r="H10" s="42"/>
      <c r="I10" s="42">
        <v>260</v>
      </c>
      <c r="J10" s="42">
        <v>133</v>
      </c>
      <c r="K10" s="42">
        <f t="shared" si="1"/>
        <v>436</v>
      </c>
      <c r="L10" s="42"/>
      <c r="M10" s="42">
        <f t="shared" si="8"/>
        <v>949</v>
      </c>
      <c r="N10" s="42"/>
      <c r="O10" s="42"/>
      <c r="P10" s="42"/>
      <c r="Q10" s="42"/>
      <c r="R10" s="42"/>
      <c r="S10" s="42"/>
      <c r="T10" s="42"/>
      <c r="U10" s="42"/>
      <c r="V10" s="42">
        <v>3</v>
      </c>
      <c r="W10" s="42">
        <f t="shared" si="2"/>
        <v>3</v>
      </c>
      <c r="X10" s="42">
        <v>152</v>
      </c>
      <c r="Y10" s="42"/>
      <c r="Z10" s="42"/>
      <c r="AA10" s="42">
        <f t="shared" si="3"/>
        <v>152</v>
      </c>
      <c r="AB10" s="82">
        <f t="shared" si="4"/>
        <v>1104</v>
      </c>
      <c r="AC10" s="42"/>
      <c r="AD10" s="42"/>
      <c r="AE10" s="48">
        <v>499</v>
      </c>
      <c r="AF10" s="82">
        <f t="shared" si="5"/>
        <v>1603</v>
      </c>
      <c r="AG10" s="83">
        <f t="shared" si="6"/>
        <v>0.3112913287585777</v>
      </c>
      <c r="AH10" s="83"/>
      <c r="AI10" s="83">
        <f t="shared" si="7"/>
        <v>0.03854770181537273</v>
      </c>
      <c r="AJ10" s="83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82"/>
      <c r="AW10" s="42"/>
      <c r="AX10" s="42"/>
      <c r="AY10" s="48"/>
      <c r="AZ10" s="48"/>
      <c r="BA10" s="48"/>
      <c r="BB10" s="45"/>
      <c r="BC10" s="45"/>
      <c r="BD10" s="45"/>
      <c r="BE10" s="45"/>
      <c r="BF10" s="45"/>
      <c r="BG10" s="35"/>
      <c r="BH10" s="6"/>
      <c r="BI10" s="6"/>
      <c r="BJ10" s="6"/>
      <c r="BK10" s="6"/>
      <c r="BL10" s="77"/>
      <c r="BM10" s="77"/>
      <c r="BN10" s="77"/>
      <c r="BO10" s="19"/>
      <c r="BP10" s="19"/>
      <c r="BQ10" s="19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19"/>
      <c r="CK10" s="19"/>
      <c r="CL10" s="5"/>
      <c r="CM10" s="39"/>
      <c r="CN10" s="39"/>
      <c r="CO10" s="39"/>
      <c r="CP10" s="39"/>
      <c r="CQ10" s="19"/>
      <c r="CR10" s="32"/>
      <c r="CS10" s="24"/>
      <c r="CT10" s="19"/>
      <c r="CU10" s="32"/>
      <c r="CV10" s="32"/>
      <c r="CW10" s="19"/>
      <c r="CX10" s="24"/>
      <c r="CY10" s="19"/>
      <c r="CZ10" s="5"/>
      <c r="DA10" s="19"/>
      <c r="DB10" s="19"/>
      <c r="DC10" s="19"/>
      <c r="DD10" s="19"/>
      <c r="DE10" s="19"/>
      <c r="DF10" s="19"/>
      <c r="DG10" s="19"/>
      <c r="DH10" s="17"/>
      <c r="DI10" s="17"/>
      <c r="DJ10" s="17"/>
      <c r="DK10" s="17"/>
      <c r="DL10" s="6"/>
      <c r="DM10" s="30">
        <v>50469</v>
      </c>
      <c r="DN10" s="19"/>
      <c r="DO10" s="5">
        <v>1826</v>
      </c>
      <c r="DP10" s="48">
        <f t="shared" si="9"/>
        <v>52295</v>
      </c>
      <c r="DQ10" s="30">
        <v>18893</v>
      </c>
      <c r="DR10" s="17"/>
      <c r="DS10" s="5">
        <v>9975</v>
      </c>
      <c r="DT10" s="48">
        <f t="shared" si="10"/>
        <v>28868</v>
      </c>
      <c r="DU10" s="6">
        <f aca="true" t="shared" si="12" ref="DU10:DU17">(DM10-DQ10)</f>
        <v>31576</v>
      </c>
      <c r="DV10" s="6"/>
      <c r="DW10" s="6">
        <f t="shared" si="11"/>
        <v>-8149</v>
      </c>
      <c r="DX10" s="48">
        <f aca="true" t="shared" si="13" ref="DX10:DX36">DP10-DT10</f>
        <v>23427</v>
      </c>
      <c r="DY10" s="6">
        <f>C10</f>
        <v>16441</v>
      </c>
      <c r="DZ10" s="6">
        <f aca="true" t="shared" si="14" ref="DZ10:DZ36">DP10+C10</f>
        <v>68736</v>
      </c>
      <c r="EA10" s="158">
        <f aca="true" t="shared" si="15" ref="EA10:EA36">C10/DZ10</f>
        <v>0.2391905260707635</v>
      </c>
      <c r="EB10" s="158">
        <f aca="true" t="shared" si="16" ref="EB10:EB17">(AF10)*1.3/DP10</f>
        <v>0.03984893393249833</v>
      </c>
      <c r="EC10" s="48"/>
      <c r="ED10" s="6"/>
      <c r="EE10" s="105"/>
      <c r="EF10" s="6"/>
      <c r="EG10" s="6"/>
      <c r="EH10" s="6"/>
      <c r="EI10" s="6"/>
      <c r="EJ10" s="6"/>
      <c r="EK10" s="6"/>
      <c r="EL10" s="6"/>
      <c r="EM10" s="6"/>
      <c r="EN10" s="37">
        <v>2006</v>
      </c>
      <c r="EO10" s="6">
        <v>53729</v>
      </c>
      <c r="EP10" s="6">
        <v>62263</v>
      </c>
      <c r="EQ10" s="6">
        <v>72039</v>
      </c>
      <c r="ER10" s="77">
        <v>32263</v>
      </c>
      <c r="ES10" s="48">
        <f t="shared" si="0"/>
        <v>220294</v>
      </c>
    </row>
    <row r="11" spans="1:149" ht="12">
      <c r="A11" s="37">
        <v>1991</v>
      </c>
      <c r="B11" s="34">
        <v>15444</v>
      </c>
      <c r="C11" s="42">
        <v>19615</v>
      </c>
      <c r="D11" s="42"/>
      <c r="E11" s="42"/>
      <c r="F11" s="42">
        <v>727</v>
      </c>
      <c r="G11" s="42">
        <v>280</v>
      </c>
      <c r="H11" s="42"/>
      <c r="I11" s="42">
        <v>298</v>
      </c>
      <c r="J11" s="42">
        <v>380</v>
      </c>
      <c r="K11" s="42">
        <f t="shared" si="1"/>
        <v>958</v>
      </c>
      <c r="L11" s="42"/>
      <c r="M11" s="42">
        <f t="shared" si="8"/>
        <v>1685</v>
      </c>
      <c r="N11" s="42"/>
      <c r="O11" s="42"/>
      <c r="P11" s="42"/>
      <c r="Q11" s="42"/>
      <c r="R11" s="42"/>
      <c r="S11" s="42"/>
      <c r="T11" s="42"/>
      <c r="U11" s="42"/>
      <c r="V11" s="42">
        <v>0</v>
      </c>
      <c r="W11" s="42">
        <f t="shared" si="2"/>
        <v>0</v>
      </c>
      <c r="X11" s="42">
        <v>282</v>
      </c>
      <c r="Y11" s="42"/>
      <c r="Z11" s="42"/>
      <c r="AA11" s="42">
        <f t="shared" si="3"/>
        <v>282</v>
      </c>
      <c r="AB11" s="82">
        <f t="shared" si="4"/>
        <v>1967</v>
      </c>
      <c r="AC11" s="42"/>
      <c r="AD11" s="42"/>
      <c r="AE11" s="48">
        <v>595</v>
      </c>
      <c r="AF11" s="82">
        <f t="shared" si="5"/>
        <v>2562</v>
      </c>
      <c r="AG11" s="83">
        <f t="shared" si="6"/>
        <v>0.23224043715846995</v>
      </c>
      <c r="AH11" s="83"/>
      <c r="AI11" s="83">
        <f t="shared" si="7"/>
        <v>0.038526288526288525</v>
      </c>
      <c r="AJ11" s="8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82"/>
      <c r="AW11" s="42"/>
      <c r="AX11" s="42"/>
      <c r="AY11" s="48"/>
      <c r="AZ11" s="48"/>
      <c r="BA11" s="48"/>
      <c r="BB11" s="45"/>
      <c r="BC11" s="45"/>
      <c r="BD11" s="45"/>
      <c r="BE11" s="45"/>
      <c r="BF11" s="45"/>
      <c r="BG11" s="35"/>
      <c r="BH11" s="6"/>
      <c r="BI11" s="6"/>
      <c r="BJ11" s="6"/>
      <c r="BK11" s="6"/>
      <c r="BL11" s="77"/>
      <c r="BM11" s="77"/>
      <c r="BN11" s="77"/>
      <c r="BO11" s="19"/>
      <c r="BP11" s="19"/>
      <c r="BQ11" s="19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19"/>
      <c r="CK11" s="19"/>
      <c r="CL11" s="5"/>
      <c r="CM11" s="39"/>
      <c r="CN11" s="39"/>
      <c r="CO11" s="39"/>
      <c r="CP11" s="39"/>
      <c r="CQ11" s="19"/>
      <c r="CR11" s="32"/>
      <c r="CS11" s="24"/>
      <c r="CT11" s="19"/>
      <c r="CU11" s="32"/>
      <c r="CV11" s="32"/>
      <c r="CW11" s="19"/>
      <c r="CX11" s="24"/>
      <c r="CY11" s="19"/>
      <c r="CZ11" s="5"/>
      <c r="DA11" s="19"/>
      <c r="DB11" s="19"/>
      <c r="DC11" s="19"/>
      <c r="DD11" s="19"/>
      <c r="DE11" s="19"/>
      <c r="DF11" s="19"/>
      <c r="DG11" s="19"/>
      <c r="DH11" s="17"/>
      <c r="DI11" s="17"/>
      <c r="DJ11" s="17"/>
      <c r="DK11" s="17"/>
      <c r="DL11" s="6"/>
      <c r="DM11" s="30">
        <v>54130</v>
      </c>
      <c r="DN11" s="19"/>
      <c r="DO11" s="5">
        <v>1947</v>
      </c>
      <c r="DP11" s="48">
        <f t="shared" si="9"/>
        <v>56077</v>
      </c>
      <c r="DQ11" s="30">
        <v>20535</v>
      </c>
      <c r="DR11" s="17"/>
      <c r="DS11" s="5">
        <v>16724</v>
      </c>
      <c r="DT11" s="48">
        <f t="shared" si="10"/>
        <v>37259</v>
      </c>
      <c r="DU11" s="6">
        <f t="shared" si="12"/>
        <v>33595</v>
      </c>
      <c r="DV11" s="6"/>
      <c r="DW11" s="6">
        <f t="shared" si="11"/>
        <v>-14777</v>
      </c>
      <c r="DX11" s="48">
        <f t="shared" si="13"/>
        <v>18818</v>
      </c>
      <c r="DY11" s="6">
        <f aca="true" t="shared" si="17" ref="DY11:DY36">C11</f>
        <v>19615</v>
      </c>
      <c r="DZ11" s="6">
        <f t="shared" si="14"/>
        <v>75692</v>
      </c>
      <c r="EA11" s="158">
        <f t="shared" si="15"/>
        <v>0.2591423135866406</v>
      </c>
      <c r="EB11" s="158">
        <f t="shared" si="16"/>
        <v>0.05939333416552241</v>
      </c>
      <c r="EC11" s="48"/>
      <c r="ED11" s="6"/>
      <c r="EE11" s="105"/>
      <c r="EF11" s="6"/>
      <c r="EG11" s="6"/>
      <c r="EH11" s="6"/>
      <c r="EI11" s="6"/>
      <c r="EJ11" s="6"/>
      <c r="EK11" s="6"/>
      <c r="EL11" s="6"/>
      <c r="EM11" s="6"/>
      <c r="EN11" s="37">
        <v>2007</v>
      </c>
      <c r="EO11" s="6">
        <v>63342</v>
      </c>
      <c r="EP11" s="6">
        <v>69777</v>
      </c>
      <c r="EQ11" s="6">
        <v>62714</v>
      </c>
      <c r="ER11" s="77">
        <v>38512</v>
      </c>
      <c r="ES11" s="48">
        <f t="shared" si="0"/>
        <v>234345</v>
      </c>
    </row>
    <row r="12" spans="1:149" ht="12">
      <c r="A12" s="37">
        <v>1992</v>
      </c>
      <c r="B12" s="34">
        <v>17675</v>
      </c>
      <c r="C12" s="42">
        <v>22448</v>
      </c>
      <c r="D12" s="42"/>
      <c r="E12" s="42"/>
      <c r="F12" s="42">
        <v>1212</v>
      </c>
      <c r="G12" s="42">
        <v>88</v>
      </c>
      <c r="H12" s="42"/>
      <c r="I12" s="42">
        <v>592</v>
      </c>
      <c r="J12" s="42">
        <v>106</v>
      </c>
      <c r="K12" s="42">
        <f t="shared" si="1"/>
        <v>786</v>
      </c>
      <c r="L12" s="42"/>
      <c r="M12" s="42">
        <f t="shared" si="8"/>
        <v>1998</v>
      </c>
      <c r="N12" s="42"/>
      <c r="O12" s="42"/>
      <c r="P12" s="42"/>
      <c r="Q12" s="42"/>
      <c r="R12" s="42"/>
      <c r="S12" s="42"/>
      <c r="T12" s="42"/>
      <c r="U12" s="42"/>
      <c r="V12" s="42">
        <v>2</v>
      </c>
      <c r="W12" s="42">
        <f t="shared" si="2"/>
        <v>2</v>
      </c>
      <c r="X12" s="42">
        <v>514</v>
      </c>
      <c r="Y12" s="42"/>
      <c r="Z12" s="42"/>
      <c r="AA12" s="42">
        <f t="shared" si="3"/>
        <v>514</v>
      </c>
      <c r="AB12" s="82">
        <f t="shared" si="4"/>
        <v>2514</v>
      </c>
      <c r="AC12" s="42"/>
      <c r="AD12" s="42"/>
      <c r="AE12" s="48">
        <v>756</v>
      </c>
      <c r="AF12" s="82">
        <f t="shared" si="5"/>
        <v>3270</v>
      </c>
      <c r="AG12" s="83">
        <f t="shared" si="6"/>
        <v>0.23119266055045873</v>
      </c>
      <c r="AH12" s="83"/>
      <c r="AI12" s="83">
        <f t="shared" si="7"/>
        <v>0.042772277227722776</v>
      </c>
      <c r="AJ12" s="83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82"/>
      <c r="AW12" s="42"/>
      <c r="AX12" s="42"/>
      <c r="AY12" s="48"/>
      <c r="AZ12" s="48"/>
      <c r="BA12" s="48"/>
      <c r="BB12" s="45"/>
      <c r="BC12" s="45"/>
      <c r="BD12" s="45"/>
      <c r="BE12" s="45"/>
      <c r="BF12" s="45"/>
      <c r="BG12" s="35"/>
      <c r="BH12" s="6"/>
      <c r="BI12" s="6"/>
      <c r="BJ12" s="6"/>
      <c r="BK12" s="6"/>
      <c r="BL12" s="77"/>
      <c r="BM12" s="77"/>
      <c r="BN12" s="77"/>
      <c r="BO12" s="19"/>
      <c r="BP12" s="19"/>
      <c r="BQ12" s="19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19"/>
      <c r="CK12" s="19"/>
      <c r="CL12" s="5"/>
      <c r="CM12" s="39"/>
      <c r="CN12" s="39"/>
      <c r="CO12" s="39"/>
      <c r="CP12" s="39"/>
      <c r="CQ12" s="19"/>
      <c r="CR12" s="32"/>
      <c r="CS12" s="24"/>
      <c r="CT12" s="19"/>
      <c r="CU12" s="32"/>
      <c r="CV12" s="32"/>
      <c r="CW12" s="19"/>
      <c r="CX12" s="24"/>
      <c r="CY12" s="19"/>
      <c r="CZ12" s="5"/>
      <c r="DA12" s="19"/>
      <c r="DB12" s="19"/>
      <c r="DC12" s="19"/>
      <c r="DD12" s="19"/>
      <c r="DE12" s="19"/>
      <c r="DF12" s="19"/>
      <c r="DG12" s="19"/>
      <c r="DH12" s="17"/>
      <c r="DI12" s="17"/>
      <c r="DJ12" s="17"/>
      <c r="DK12" s="17"/>
      <c r="DL12" s="6"/>
      <c r="DM12" s="30">
        <v>55050</v>
      </c>
      <c r="DN12" s="19"/>
      <c r="DO12" s="5">
        <v>2497</v>
      </c>
      <c r="DP12" s="48">
        <f t="shared" si="9"/>
        <v>57547</v>
      </c>
      <c r="DQ12" s="30">
        <v>20899</v>
      </c>
      <c r="DR12" s="17"/>
      <c r="DS12" s="5">
        <v>9714</v>
      </c>
      <c r="DT12" s="48">
        <f t="shared" si="10"/>
        <v>30613</v>
      </c>
      <c r="DU12" s="6">
        <f t="shared" si="12"/>
        <v>34151</v>
      </c>
      <c r="DV12" s="6"/>
      <c r="DW12" s="6">
        <f t="shared" si="11"/>
        <v>-7217</v>
      </c>
      <c r="DX12" s="48">
        <f t="shared" si="13"/>
        <v>26934</v>
      </c>
      <c r="DY12" s="6">
        <f t="shared" si="17"/>
        <v>22448</v>
      </c>
      <c r="DZ12" s="6">
        <f t="shared" si="14"/>
        <v>79995</v>
      </c>
      <c r="EA12" s="158">
        <f t="shared" si="15"/>
        <v>0.2806175385961623</v>
      </c>
      <c r="EB12" s="158">
        <f t="shared" si="16"/>
        <v>0.07387005404278242</v>
      </c>
      <c r="EC12" s="48"/>
      <c r="ED12" s="6"/>
      <c r="EE12" s="105"/>
      <c r="EF12" s="6"/>
      <c r="EG12" s="6"/>
      <c r="EH12" s="6"/>
      <c r="EI12" s="6"/>
      <c r="EJ12" s="6"/>
      <c r="EK12" s="6"/>
      <c r="EL12" s="6"/>
      <c r="EM12" s="6"/>
      <c r="EN12" s="37">
        <v>2008</v>
      </c>
      <c r="EO12" s="6">
        <v>75929</v>
      </c>
      <c r="EP12" s="6">
        <v>76537</v>
      </c>
      <c r="EQ12" s="6">
        <v>54859</v>
      </c>
      <c r="ER12" s="77">
        <v>42960</v>
      </c>
      <c r="ES12" s="48">
        <f t="shared" si="0"/>
        <v>250285</v>
      </c>
    </row>
    <row r="13" spans="1:149" ht="12">
      <c r="A13" s="37">
        <v>1993</v>
      </c>
      <c r="B13" s="34">
        <v>26882</v>
      </c>
      <c r="C13" s="42">
        <v>33932</v>
      </c>
      <c r="D13" s="42"/>
      <c r="E13" s="42"/>
      <c r="F13" s="42">
        <v>1591</v>
      </c>
      <c r="G13" s="42">
        <v>162</v>
      </c>
      <c r="H13" s="42"/>
      <c r="I13" s="42">
        <v>748</v>
      </c>
      <c r="J13" s="42">
        <v>18</v>
      </c>
      <c r="K13" s="42">
        <f t="shared" si="1"/>
        <v>928</v>
      </c>
      <c r="L13" s="42"/>
      <c r="M13" s="42">
        <f t="shared" si="8"/>
        <v>2519</v>
      </c>
      <c r="N13" s="42"/>
      <c r="O13" s="42"/>
      <c r="P13" s="42"/>
      <c r="Q13" s="42"/>
      <c r="R13" s="42"/>
      <c r="S13" s="42"/>
      <c r="T13" s="42"/>
      <c r="U13" s="42"/>
      <c r="V13" s="42">
        <v>5</v>
      </c>
      <c r="W13" s="42">
        <f t="shared" si="2"/>
        <v>5</v>
      </c>
      <c r="X13" s="42">
        <v>479</v>
      </c>
      <c r="Y13" s="42"/>
      <c r="Z13" s="42"/>
      <c r="AA13" s="42">
        <f t="shared" si="3"/>
        <v>479</v>
      </c>
      <c r="AB13" s="82">
        <f t="shared" si="4"/>
        <v>3003</v>
      </c>
      <c r="AC13" s="42"/>
      <c r="AD13" s="42"/>
      <c r="AE13" s="48">
        <v>1027</v>
      </c>
      <c r="AF13" s="82">
        <f t="shared" si="5"/>
        <v>4030</v>
      </c>
      <c r="AG13" s="83">
        <f t="shared" si="6"/>
        <v>0.25483870967741934</v>
      </c>
      <c r="AH13" s="83"/>
      <c r="AI13" s="83">
        <f t="shared" si="7"/>
        <v>0.038204002678372144</v>
      </c>
      <c r="AJ13" s="83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82"/>
      <c r="AW13" s="42"/>
      <c r="AX13" s="42"/>
      <c r="AY13" s="48"/>
      <c r="AZ13" s="48"/>
      <c r="BA13" s="48"/>
      <c r="BB13" s="45"/>
      <c r="BC13" s="45"/>
      <c r="BD13" s="45"/>
      <c r="BE13" s="45"/>
      <c r="BF13" s="45"/>
      <c r="BG13" s="35"/>
      <c r="BH13" s="6"/>
      <c r="BI13" s="6"/>
      <c r="BJ13" s="6"/>
      <c r="BK13" s="6"/>
      <c r="BL13" s="77"/>
      <c r="BM13" s="77"/>
      <c r="BN13" s="77"/>
      <c r="BO13" s="19"/>
      <c r="BP13" s="19"/>
      <c r="BQ13" s="19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19"/>
      <c r="CK13" s="19"/>
      <c r="CL13" s="5"/>
      <c r="CM13" s="39"/>
      <c r="CN13" s="39"/>
      <c r="CO13" s="39"/>
      <c r="CP13" s="39"/>
      <c r="CQ13" s="19"/>
      <c r="CR13" s="32"/>
      <c r="CS13" s="24"/>
      <c r="CT13" s="19"/>
      <c r="CU13" s="32"/>
      <c r="CV13" s="32"/>
      <c r="CW13" s="19"/>
      <c r="CX13" s="24"/>
      <c r="CY13" s="19"/>
      <c r="CZ13" s="5"/>
      <c r="DA13" s="19"/>
      <c r="DB13" s="19"/>
      <c r="DC13" s="19"/>
      <c r="DD13" s="19"/>
      <c r="DE13" s="19"/>
      <c r="DF13" s="19"/>
      <c r="DG13" s="19"/>
      <c r="DH13" s="17"/>
      <c r="DI13" s="17"/>
      <c r="DJ13" s="17"/>
      <c r="DK13" s="17"/>
      <c r="DL13" s="6"/>
      <c r="DM13" s="30">
        <v>53042</v>
      </c>
      <c r="DN13" s="19"/>
      <c r="DO13" s="5">
        <v>2408</v>
      </c>
      <c r="DP13" s="48">
        <f t="shared" si="9"/>
        <v>55450</v>
      </c>
      <c r="DQ13" s="30">
        <v>21842</v>
      </c>
      <c r="DR13" s="17"/>
      <c r="DS13" s="5">
        <v>11761</v>
      </c>
      <c r="DT13" s="48">
        <f t="shared" si="10"/>
        <v>33603</v>
      </c>
      <c r="DU13" s="6">
        <f t="shared" si="12"/>
        <v>31200</v>
      </c>
      <c r="DV13" s="6"/>
      <c r="DW13" s="6">
        <f t="shared" si="11"/>
        <v>-9353</v>
      </c>
      <c r="DX13" s="48">
        <f t="shared" si="13"/>
        <v>21847</v>
      </c>
      <c r="DY13" s="6">
        <f t="shared" si="17"/>
        <v>33932</v>
      </c>
      <c r="DZ13" s="6">
        <f t="shared" si="14"/>
        <v>89382</v>
      </c>
      <c r="EA13" s="158">
        <f t="shared" si="15"/>
        <v>0.379629008077689</v>
      </c>
      <c r="EB13" s="158">
        <f t="shared" si="16"/>
        <v>0.09448151487826871</v>
      </c>
      <c r="EC13" s="48"/>
      <c r="ED13" s="6"/>
      <c r="EE13" s="105"/>
      <c r="EF13" s="6"/>
      <c r="EG13" s="6"/>
      <c r="EH13" s="6"/>
      <c r="EI13" s="6"/>
      <c r="EJ13" s="6"/>
      <c r="EK13" s="6"/>
      <c r="EL13" s="6"/>
      <c r="EM13" s="6"/>
      <c r="EN13" s="37">
        <v>2009</v>
      </c>
      <c r="EO13" s="6">
        <v>91345</v>
      </c>
      <c r="EP13" s="6">
        <v>82996</v>
      </c>
      <c r="EQ13" s="6">
        <v>47548</v>
      </c>
      <c r="ER13" s="77">
        <v>51351</v>
      </c>
      <c r="ES13" s="48">
        <f t="shared" si="0"/>
        <v>273240</v>
      </c>
    </row>
    <row r="14" spans="1:149" ht="12">
      <c r="A14" s="37">
        <v>1994</v>
      </c>
      <c r="B14" s="34">
        <v>14340</v>
      </c>
      <c r="C14" s="42">
        <v>18213</v>
      </c>
      <c r="D14" s="42"/>
      <c r="E14" s="42"/>
      <c r="F14" s="42">
        <v>2294</v>
      </c>
      <c r="G14" s="42">
        <v>169</v>
      </c>
      <c r="H14" s="42"/>
      <c r="I14" s="42">
        <v>793</v>
      </c>
      <c r="J14" s="42">
        <v>3</v>
      </c>
      <c r="K14" s="42">
        <f t="shared" si="1"/>
        <v>965</v>
      </c>
      <c r="L14" s="42"/>
      <c r="M14" s="42">
        <f t="shared" si="8"/>
        <v>3259</v>
      </c>
      <c r="N14" s="42"/>
      <c r="O14" s="42"/>
      <c r="P14" s="42"/>
      <c r="Q14" s="42"/>
      <c r="R14" s="42"/>
      <c r="S14" s="42"/>
      <c r="T14" s="42"/>
      <c r="U14" s="42"/>
      <c r="V14" s="42">
        <v>5</v>
      </c>
      <c r="W14" s="42">
        <f t="shared" si="2"/>
        <v>5</v>
      </c>
      <c r="X14" s="42">
        <v>393</v>
      </c>
      <c r="Y14" s="42"/>
      <c r="Z14" s="42"/>
      <c r="AA14" s="42">
        <f t="shared" si="3"/>
        <v>393</v>
      </c>
      <c r="AB14" s="82">
        <f t="shared" si="4"/>
        <v>3657</v>
      </c>
      <c r="AC14" s="42"/>
      <c r="AD14" s="42"/>
      <c r="AE14" s="48">
        <v>1492</v>
      </c>
      <c r="AF14" s="82">
        <f t="shared" si="5"/>
        <v>5149</v>
      </c>
      <c r="AG14" s="83">
        <f t="shared" si="6"/>
        <v>0.289765002913187</v>
      </c>
      <c r="AH14" s="83"/>
      <c r="AI14" s="83">
        <f t="shared" si="7"/>
        <v>0.10404463040446305</v>
      </c>
      <c r="AJ14" s="83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82"/>
      <c r="AW14" s="42"/>
      <c r="AX14" s="42"/>
      <c r="AY14" s="48"/>
      <c r="AZ14" s="48"/>
      <c r="BA14" s="48"/>
      <c r="BB14" s="45"/>
      <c r="BC14" s="45"/>
      <c r="BD14" s="45"/>
      <c r="BE14" s="45"/>
      <c r="BF14" s="45"/>
      <c r="BG14" s="35"/>
      <c r="BH14" s="6"/>
      <c r="BI14" s="6"/>
      <c r="BJ14" s="6"/>
      <c r="BK14" s="6"/>
      <c r="BL14" s="77"/>
      <c r="BM14" s="77"/>
      <c r="BN14" s="77"/>
      <c r="BO14" s="19"/>
      <c r="BP14" s="19"/>
      <c r="BQ14" s="19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19"/>
      <c r="CK14" s="19"/>
      <c r="CL14" s="5"/>
      <c r="CM14" s="39"/>
      <c r="CN14" s="39"/>
      <c r="CO14" s="39"/>
      <c r="CP14" s="39"/>
      <c r="CQ14" s="19"/>
      <c r="CR14" s="32"/>
      <c r="CS14" s="24"/>
      <c r="CT14" s="19"/>
      <c r="CU14" s="32"/>
      <c r="CV14" s="32"/>
      <c r="CW14" s="19"/>
      <c r="CX14" s="24"/>
      <c r="CY14" s="19"/>
      <c r="CZ14" s="5"/>
      <c r="DA14" s="19"/>
      <c r="DB14" s="19"/>
      <c r="DC14" s="19"/>
      <c r="DD14" s="19"/>
      <c r="DE14" s="19"/>
      <c r="DF14" s="19"/>
      <c r="DG14" s="19"/>
      <c r="DH14" s="17"/>
      <c r="DI14" s="17"/>
      <c r="DJ14" s="17"/>
      <c r="DK14" s="17"/>
      <c r="DL14" s="6"/>
      <c r="DM14" s="30">
        <v>55965</v>
      </c>
      <c r="DN14" s="19"/>
      <c r="DO14" s="5">
        <v>2568</v>
      </c>
      <c r="DP14" s="48">
        <f t="shared" si="9"/>
        <v>58533</v>
      </c>
      <c r="DQ14" s="30">
        <v>22638</v>
      </c>
      <c r="DR14" s="17"/>
      <c r="DS14" s="5">
        <v>14021</v>
      </c>
      <c r="DT14" s="48">
        <f t="shared" si="10"/>
        <v>36659</v>
      </c>
      <c r="DU14" s="6">
        <f t="shared" si="12"/>
        <v>33327</v>
      </c>
      <c r="DV14" s="6"/>
      <c r="DW14" s="6">
        <f t="shared" si="11"/>
        <v>-11453</v>
      </c>
      <c r="DX14" s="48">
        <f t="shared" si="13"/>
        <v>21874</v>
      </c>
      <c r="DY14" s="6">
        <f t="shared" si="17"/>
        <v>18213</v>
      </c>
      <c r="DZ14" s="6">
        <f t="shared" si="14"/>
        <v>76746</v>
      </c>
      <c r="EA14" s="158">
        <f t="shared" si="15"/>
        <v>0.23731529982018607</v>
      </c>
      <c r="EB14" s="158">
        <f t="shared" si="16"/>
        <v>0.11435771274323886</v>
      </c>
      <c r="EC14" s="48"/>
      <c r="ED14" s="6"/>
      <c r="EE14" s="105"/>
      <c r="EF14" s="6"/>
      <c r="EG14" s="6"/>
      <c r="EH14" s="6"/>
      <c r="EI14" s="6"/>
      <c r="EJ14" s="6"/>
      <c r="EK14" s="6"/>
      <c r="EL14" s="6"/>
      <c r="EM14" s="6"/>
      <c r="EN14" s="37" t="s">
        <v>5</v>
      </c>
      <c r="EO14" s="6">
        <v>113463</v>
      </c>
      <c r="EP14" s="6">
        <v>89670</v>
      </c>
      <c r="EQ14" s="6">
        <v>48822</v>
      </c>
      <c r="ER14" s="77">
        <v>47845</v>
      </c>
      <c r="ES14" s="48">
        <f t="shared" si="0"/>
        <v>299800</v>
      </c>
    </row>
    <row r="15" spans="1:149" ht="12">
      <c r="A15" s="37">
        <v>1995</v>
      </c>
      <c r="B15" s="34">
        <v>11409</v>
      </c>
      <c r="C15" s="42">
        <v>14490</v>
      </c>
      <c r="D15" s="42"/>
      <c r="E15" s="42"/>
      <c r="F15" s="42">
        <v>2148</v>
      </c>
      <c r="G15" s="42">
        <v>162</v>
      </c>
      <c r="H15" s="42"/>
      <c r="I15" s="42">
        <v>437</v>
      </c>
      <c r="J15" s="42">
        <v>0</v>
      </c>
      <c r="K15" s="42">
        <f t="shared" si="1"/>
        <v>599</v>
      </c>
      <c r="L15" s="42"/>
      <c r="M15" s="42">
        <f t="shared" si="8"/>
        <v>2747</v>
      </c>
      <c r="N15" s="42"/>
      <c r="O15" s="42"/>
      <c r="P15" s="42"/>
      <c r="Q15" s="42"/>
      <c r="R15" s="42"/>
      <c r="S15" s="42"/>
      <c r="T15" s="42"/>
      <c r="U15" s="42"/>
      <c r="V15" s="42">
        <v>6</v>
      </c>
      <c r="W15" s="42">
        <f t="shared" si="2"/>
        <v>6</v>
      </c>
      <c r="X15" s="42">
        <v>287</v>
      </c>
      <c r="Y15" s="42"/>
      <c r="Z15" s="42"/>
      <c r="AA15" s="42">
        <f t="shared" si="3"/>
        <v>287</v>
      </c>
      <c r="AB15" s="82">
        <f t="shared" si="4"/>
        <v>3040</v>
      </c>
      <c r="AC15" s="42"/>
      <c r="AD15" s="42"/>
      <c r="AE15" s="48">
        <v>1293</v>
      </c>
      <c r="AF15" s="82">
        <f t="shared" si="5"/>
        <v>4333</v>
      </c>
      <c r="AG15" s="83">
        <f t="shared" si="6"/>
        <v>0.29840756981306255</v>
      </c>
      <c r="AH15" s="83"/>
      <c r="AI15" s="83">
        <f t="shared" si="7"/>
        <v>0.11333158033131738</v>
      </c>
      <c r="AJ15" s="83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82"/>
      <c r="AW15" s="42"/>
      <c r="AX15" s="42"/>
      <c r="AY15" s="48"/>
      <c r="AZ15" s="48"/>
      <c r="BA15" s="48"/>
      <c r="BB15" s="45"/>
      <c r="BC15" s="45"/>
      <c r="BD15" s="45"/>
      <c r="BE15" s="45"/>
      <c r="BF15" s="45"/>
      <c r="BG15" s="38"/>
      <c r="BH15" s="47"/>
      <c r="BI15" s="47"/>
      <c r="BJ15" s="47"/>
      <c r="BK15" s="47"/>
      <c r="BL15" s="78"/>
      <c r="BM15" s="78"/>
      <c r="BN15" s="78"/>
      <c r="BO15" s="19"/>
      <c r="BP15" s="19"/>
      <c r="BQ15" s="19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19"/>
      <c r="CK15" s="19"/>
      <c r="CL15" s="5"/>
      <c r="CM15" s="39"/>
      <c r="CN15" s="39"/>
      <c r="CO15" s="39"/>
      <c r="CP15" s="39"/>
      <c r="CQ15" s="19"/>
      <c r="CR15" s="32"/>
      <c r="CS15" s="24"/>
      <c r="CT15" s="19"/>
      <c r="CU15" s="32"/>
      <c r="CV15" s="32"/>
      <c r="CW15" s="19"/>
      <c r="CX15" s="24"/>
      <c r="CY15" s="19"/>
      <c r="CZ15" s="5"/>
      <c r="DA15" s="19"/>
      <c r="DB15" s="19"/>
      <c r="DC15" s="19"/>
      <c r="DD15" s="19"/>
      <c r="DE15" s="19"/>
      <c r="DF15" s="19"/>
      <c r="DG15" s="19"/>
      <c r="DH15" s="17"/>
      <c r="DI15" s="17"/>
      <c r="DJ15" s="17"/>
      <c r="DK15" s="17"/>
      <c r="DL15" s="6"/>
      <c r="DM15" s="30">
        <v>53138</v>
      </c>
      <c r="DN15" s="19"/>
      <c r="DO15" s="5">
        <v>2539</v>
      </c>
      <c r="DP15" s="48">
        <f t="shared" si="9"/>
        <v>55677</v>
      </c>
      <c r="DQ15" s="30">
        <v>21598</v>
      </c>
      <c r="DR15" s="17"/>
      <c r="DS15" s="5">
        <v>14070</v>
      </c>
      <c r="DT15" s="48">
        <f t="shared" si="10"/>
        <v>35668</v>
      </c>
      <c r="DU15" s="6">
        <f t="shared" si="12"/>
        <v>31540</v>
      </c>
      <c r="DV15" s="6"/>
      <c r="DW15" s="6">
        <f t="shared" si="11"/>
        <v>-11531</v>
      </c>
      <c r="DX15" s="48">
        <f t="shared" si="13"/>
        <v>20009</v>
      </c>
      <c r="DY15" s="6">
        <f t="shared" si="17"/>
        <v>14490</v>
      </c>
      <c r="DZ15" s="6">
        <f t="shared" si="14"/>
        <v>70167</v>
      </c>
      <c r="EA15" s="158">
        <f t="shared" si="15"/>
        <v>0.20650733250673395</v>
      </c>
      <c r="EB15" s="158">
        <f t="shared" si="16"/>
        <v>0.10117104010632758</v>
      </c>
      <c r="EC15" s="48"/>
      <c r="ED15" s="6"/>
      <c r="EE15" s="105"/>
      <c r="EF15" s="6"/>
      <c r="EG15" s="6"/>
      <c r="EH15" s="6"/>
      <c r="EI15" s="6"/>
      <c r="EJ15" s="6"/>
      <c r="EK15" s="6"/>
      <c r="EL15" s="6"/>
      <c r="EM15" s="6"/>
      <c r="EN15" s="37" t="s">
        <v>6</v>
      </c>
      <c r="EO15" s="6">
        <v>124231</v>
      </c>
      <c r="EP15" s="6">
        <v>97248</v>
      </c>
      <c r="EQ15" s="6">
        <v>59059</v>
      </c>
      <c r="ER15" s="77">
        <v>51532</v>
      </c>
      <c r="ES15" s="48">
        <f t="shared" si="0"/>
        <v>332070</v>
      </c>
    </row>
    <row r="16" spans="1:149" ht="12">
      <c r="A16" s="37">
        <v>1996</v>
      </c>
      <c r="B16" s="34">
        <v>12403</v>
      </c>
      <c r="C16" s="42">
        <v>15752</v>
      </c>
      <c r="D16" s="42"/>
      <c r="E16" s="42"/>
      <c r="F16" s="42">
        <v>2908</v>
      </c>
      <c r="G16" s="42">
        <v>571</v>
      </c>
      <c r="H16" s="42"/>
      <c r="I16" s="42">
        <v>585</v>
      </c>
      <c r="J16" s="42">
        <v>4</v>
      </c>
      <c r="K16" s="42">
        <f t="shared" si="1"/>
        <v>1160</v>
      </c>
      <c r="L16" s="42"/>
      <c r="M16" s="42">
        <f t="shared" si="8"/>
        <v>4068</v>
      </c>
      <c r="N16" s="42"/>
      <c r="O16" s="42"/>
      <c r="P16" s="42"/>
      <c r="Q16" s="42"/>
      <c r="R16" s="42"/>
      <c r="S16" s="42"/>
      <c r="T16" s="42"/>
      <c r="U16" s="42"/>
      <c r="V16" s="42">
        <v>23</v>
      </c>
      <c r="W16" s="42">
        <f t="shared" si="2"/>
        <v>23</v>
      </c>
      <c r="X16" s="42">
        <v>404</v>
      </c>
      <c r="Y16" s="42"/>
      <c r="Z16" s="42"/>
      <c r="AA16" s="42">
        <f t="shared" si="3"/>
        <v>404</v>
      </c>
      <c r="AB16" s="82">
        <f t="shared" si="4"/>
        <v>4495</v>
      </c>
      <c r="AC16" s="42"/>
      <c r="AD16" s="42"/>
      <c r="AE16" s="82">
        <v>1559</v>
      </c>
      <c r="AF16" s="82">
        <f t="shared" si="5"/>
        <v>6054</v>
      </c>
      <c r="AG16" s="83">
        <f t="shared" si="6"/>
        <v>0.2575156921043938</v>
      </c>
      <c r="AH16" s="83"/>
      <c r="AI16" s="83">
        <f t="shared" si="7"/>
        <v>0.12569539627509474</v>
      </c>
      <c r="AJ16" s="83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82"/>
      <c r="AW16" s="42"/>
      <c r="AX16" s="42"/>
      <c r="AY16" s="48"/>
      <c r="AZ16" s="48"/>
      <c r="BA16" s="48"/>
      <c r="BB16" s="45"/>
      <c r="BC16" s="45"/>
      <c r="BD16" s="45"/>
      <c r="BE16" s="45"/>
      <c r="BF16" s="45"/>
      <c r="BG16" s="35"/>
      <c r="BH16" s="6"/>
      <c r="BI16" s="6"/>
      <c r="BJ16" s="6"/>
      <c r="BK16" s="6"/>
      <c r="BL16" s="77"/>
      <c r="BM16" s="77"/>
      <c r="BN16" s="77"/>
      <c r="BO16" s="19"/>
      <c r="BP16" s="19"/>
      <c r="BQ16" s="19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19"/>
      <c r="CK16" s="19"/>
      <c r="CL16" s="5"/>
      <c r="CM16" s="39"/>
      <c r="CN16" s="39"/>
      <c r="CO16" s="39"/>
      <c r="CP16" s="39"/>
      <c r="CQ16" s="19"/>
      <c r="CR16" s="32"/>
      <c r="CS16" s="24"/>
      <c r="CT16" s="19"/>
      <c r="CU16" s="32"/>
      <c r="CV16" s="32"/>
      <c r="CW16" s="19"/>
      <c r="CX16" s="24"/>
      <c r="CY16" s="19"/>
      <c r="CZ16" s="5"/>
      <c r="DA16" s="19"/>
      <c r="DB16" s="19"/>
      <c r="DC16" s="19"/>
      <c r="DD16" s="19"/>
      <c r="DE16" s="19"/>
      <c r="DF16" s="19"/>
      <c r="DG16" s="19"/>
      <c r="DH16" s="17">
        <v>20352</v>
      </c>
      <c r="DI16" s="17"/>
      <c r="DJ16" s="17"/>
      <c r="DK16" s="17"/>
      <c r="DL16" s="6"/>
      <c r="DM16" s="30">
        <v>51884</v>
      </c>
      <c r="DN16" s="19"/>
      <c r="DO16" s="5">
        <v>2572</v>
      </c>
      <c r="DP16" s="48">
        <f t="shared" si="9"/>
        <v>54456</v>
      </c>
      <c r="DQ16" s="30">
        <v>22010</v>
      </c>
      <c r="DR16" s="17"/>
      <c r="DS16" s="5">
        <v>12986</v>
      </c>
      <c r="DT16" s="48">
        <f t="shared" si="10"/>
        <v>34996</v>
      </c>
      <c r="DU16" s="6">
        <f t="shared" si="12"/>
        <v>29874</v>
      </c>
      <c r="DV16" s="6"/>
      <c r="DW16" s="6">
        <f t="shared" si="11"/>
        <v>-10414</v>
      </c>
      <c r="DX16" s="48">
        <f t="shared" si="13"/>
        <v>19460</v>
      </c>
      <c r="DY16" s="6">
        <f t="shared" si="17"/>
        <v>15752</v>
      </c>
      <c r="DZ16" s="6">
        <f t="shared" si="14"/>
        <v>70208</v>
      </c>
      <c r="EA16" s="158">
        <f t="shared" si="15"/>
        <v>0.22436189608021878</v>
      </c>
      <c r="EB16" s="158">
        <f t="shared" si="16"/>
        <v>0.14452401939180257</v>
      </c>
      <c r="EC16" s="48"/>
      <c r="ED16" s="6"/>
      <c r="EE16" s="105"/>
      <c r="EF16" s="6"/>
      <c r="EG16" s="6"/>
      <c r="EH16" s="6"/>
      <c r="EI16" s="6"/>
      <c r="EJ16" s="6"/>
      <c r="EK16" s="6"/>
      <c r="EL16" s="6"/>
      <c r="EM16" s="6"/>
      <c r="EN16" s="37" t="s">
        <v>7</v>
      </c>
      <c r="EO16" s="6">
        <v>129537</v>
      </c>
      <c r="EP16" s="6">
        <v>106751</v>
      </c>
      <c r="EQ16" s="6">
        <v>57437</v>
      </c>
      <c r="ER16" s="77">
        <v>66630</v>
      </c>
      <c r="ES16" s="48">
        <f t="shared" si="0"/>
        <v>360355</v>
      </c>
    </row>
    <row r="17" spans="1:149" ht="12">
      <c r="A17" s="37">
        <v>1997</v>
      </c>
      <c r="B17" s="34">
        <v>11668</v>
      </c>
      <c r="C17" s="42">
        <v>14819</v>
      </c>
      <c r="D17" s="42"/>
      <c r="E17" s="42"/>
      <c r="F17" s="42">
        <v>3062</v>
      </c>
      <c r="G17" s="42">
        <v>505</v>
      </c>
      <c r="H17" s="42"/>
      <c r="I17" s="42">
        <v>492</v>
      </c>
      <c r="J17" s="42">
        <v>0</v>
      </c>
      <c r="K17" s="42">
        <f t="shared" si="1"/>
        <v>997</v>
      </c>
      <c r="L17" s="42"/>
      <c r="M17" s="42">
        <f t="shared" si="8"/>
        <v>4059</v>
      </c>
      <c r="N17" s="42"/>
      <c r="O17" s="42"/>
      <c r="P17" s="42"/>
      <c r="Q17" s="42"/>
      <c r="R17" s="42"/>
      <c r="S17" s="42"/>
      <c r="T17" s="42"/>
      <c r="U17" s="42"/>
      <c r="V17" s="42">
        <v>51</v>
      </c>
      <c r="W17" s="42">
        <f t="shared" si="2"/>
        <v>51</v>
      </c>
      <c r="X17" s="42">
        <v>280</v>
      </c>
      <c r="Y17" s="42"/>
      <c r="Z17" s="42"/>
      <c r="AA17" s="42">
        <f t="shared" si="3"/>
        <v>280</v>
      </c>
      <c r="AB17" s="82">
        <f t="shared" si="4"/>
        <v>4390</v>
      </c>
      <c r="AC17" s="42"/>
      <c r="AD17" s="42"/>
      <c r="AE17" s="82">
        <v>1707</v>
      </c>
      <c r="AF17" s="82">
        <f t="shared" si="5"/>
        <v>6097</v>
      </c>
      <c r="AG17" s="83">
        <f t="shared" si="6"/>
        <v>0.27997375758569787</v>
      </c>
      <c r="AH17" s="83"/>
      <c r="AI17" s="83">
        <f t="shared" si="7"/>
        <v>0.146297565992458</v>
      </c>
      <c r="AJ17" s="83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82"/>
      <c r="AW17" s="42"/>
      <c r="AX17" s="42"/>
      <c r="AY17" s="48"/>
      <c r="AZ17" s="48"/>
      <c r="BA17" s="48"/>
      <c r="BB17" s="45">
        <v>142</v>
      </c>
      <c r="BC17" s="45"/>
      <c r="BD17" s="45"/>
      <c r="BE17" s="45"/>
      <c r="BF17" s="45"/>
      <c r="BG17" s="35"/>
      <c r="BH17" s="6"/>
      <c r="BI17" s="6"/>
      <c r="BJ17" s="6"/>
      <c r="BK17" s="6"/>
      <c r="BL17" s="77"/>
      <c r="BM17" s="77"/>
      <c r="BN17" s="77"/>
      <c r="BO17" s="19"/>
      <c r="BP17" s="19"/>
      <c r="BQ17" s="19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19"/>
      <c r="CK17" s="19"/>
      <c r="CL17" s="5"/>
      <c r="CM17" s="39"/>
      <c r="CN17" s="39"/>
      <c r="CO17" s="39"/>
      <c r="CP17" s="39"/>
      <c r="CQ17" s="19"/>
      <c r="CR17" s="32"/>
      <c r="CS17" s="24"/>
      <c r="CT17" s="19"/>
      <c r="CU17" s="32"/>
      <c r="CV17" s="32"/>
      <c r="CW17" s="19"/>
      <c r="CX17" s="24"/>
      <c r="CY17" s="19"/>
      <c r="CZ17" s="5"/>
      <c r="DA17" s="19"/>
      <c r="DB17" s="19"/>
      <c r="DC17" s="19"/>
      <c r="DD17" s="19"/>
      <c r="DE17" s="19"/>
      <c r="DF17" s="19"/>
      <c r="DG17" s="19"/>
      <c r="DH17" s="17">
        <v>18828</v>
      </c>
      <c r="DI17" s="17"/>
      <c r="DJ17" s="17"/>
      <c r="DK17" s="17"/>
      <c r="DL17" s="6"/>
      <c r="DM17" s="30">
        <v>49240</v>
      </c>
      <c r="DN17" s="19"/>
      <c r="DO17" s="5">
        <v>3822</v>
      </c>
      <c r="DP17" s="48">
        <f t="shared" si="9"/>
        <v>53062</v>
      </c>
      <c r="DQ17" s="30">
        <v>23474</v>
      </c>
      <c r="DR17" s="17"/>
      <c r="DS17" s="5">
        <v>14906</v>
      </c>
      <c r="DT17" s="48">
        <f t="shared" si="10"/>
        <v>38380</v>
      </c>
      <c r="DU17" s="6">
        <f t="shared" si="12"/>
        <v>25766</v>
      </c>
      <c r="DV17" s="6"/>
      <c r="DW17" s="6">
        <f t="shared" si="11"/>
        <v>-11084</v>
      </c>
      <c r="DX17" s="48">
        <f t="shared" si="13"/>
        <v>14682</v>
      </c>
      <c r="DY17" s="6">
        <f t="shared" si="17"/>
        <v>14819</v>
      </c>
      <c r="DZ17" s="6">
        <f t="shared" si="14"/>
        <v>67881</v>
      </c>
      <c r="EA17" s="158">
        <f t="shared" si="15"/>
        <v>0.21830851048157807</v>
      </c>
      <c r="EB17" s="158">
        <f t="shared" si="16"/>
        <v>0.14937431683690777</v>
      </c>
      <c r="EC17" s="48"/>
      <c r="ED17" s="6"/>
      <c r="EE17" s="105"/>
      <c r="EF17" s="6"/>
      <c r="EG17" s="6"/>
      <c r="EH17" s="6"/>
      <c r="EI17" s="6"/>
      <c r="EJ17" s="6"/>
      <c r="EK17" s="6"/>
      <c r="EL17" s="6"/>
      <c r="EM17" s="6"/>
      <c r="EN17" s="37">
        <v>2013</v>
      </c>
      <c r="EO17" s="6">
        <v>136900</v>
      </c>
      <c r="EP17" s="6">
        <v>116997</v>
      </c>
      <c r="EQ17" s="6">
        <v>52375.30059141167</v>
      </c>
      <c r="ER17" s="77">
        <v>75297.69940858832</v>
      </c>
      <c r="ES17" s="48">
        <f t="shared" si="0"/>
        <v>381570</v>
      </c>
    </row>
    <row r="18" spans="1:149" ht="12">
      <c r="A18" s="37">
        <v>1998</v>
      </c>
      <c r="B18" s="34">
        <v>21965</v>
      </c>
      <c r="C18" s="42">
        <v>27897</v>
      </c>
      <c r="D18" s="42"/>
      <c r="E18" s="42"/>
      <c r="F18" s="42">
        <v>1919</v>
      </c>
      <c r="G18" s="42">
        <v>46</v>
      </c>
      <c r="H18" s="42"/>
      <c r="I18" s="42">
        <v>303</v>
      </c>
      <c r="J18" s="42">
        <v>0</v>
      </c>
      <c r="K18" s="42">
        <f t="shared" si="1"/>
        <v>349</v>
      </c>
      <c r="L18" s="42"/>
      <c r="M18" s="42">
        <f t="shared" si="8"/>
        <v>2268</v>
      </c>
      <c r="N18" s="42"/>
      <c r="O18" s="42"/>
      <c r="P18" s="42"/>
      <c r="Q18" s="42"/>
      <c r="R18" s="42"/>
      <c r="S18" s="42"/>
      <c r="T18" s="42"/>
      <c r="U18" s="42"/>
      <c r="V18" s="42">
        <v>38</v>
      </c>
      <c r="W18" s="42">
        <f t="shared" si="2"/>
        <v>38</v>
      </c>
      <c r="X18" s="42">
        <v>509</v>
      </c>
      <c r="Y18" s="42"/>
      <c r="Z18" s="42"/>
      <c r="AA18" s="42">
        <f t="shared" si="3"/>
        <v>509</v>
      </c>
      <c r="AB18" s="82">
        <f aca="true" t="shared" si="18" ref="AB18:AB24">M18+N18+T18+W18+AA18</f>
        <v>2815</v>
      </c>
      <c r="AC18" s="42"/>
      <c r="AD18" s="42"/>
      <c r="AE18" s="48">
        <v>1446</v>
      </c>
      <c r="AF18" s="82">
        <f t="shared" si="5"/>
        <v>4261</v>
      </c>
      <c r="AG18" s="83">
        <f aca="true" t="shared" si="19" ref="AG18:AG24">AE18/AF18</f>
        <v>0.33935695846045527</v>
      </c>
      <c r="AH18" s="83"/>
      <c r="AI18" s="83">
        <f t="shared" si="7"/>
        <v>0.06583200546323696</v>
      </c>
      <c r="AJ18" s="83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82"/>
      <c r="AW18" s="42"/>
      <c r="AX18" s="42"/>
      <c r="AY18" s="48"/>
      <c r="AZ18" s="48"/>
      <c r="BA18" s="48"/>
      <c r="BB18" s="45">
        <v>250</v>
      </c>
      <c r="BC18" s="45"/>
      <c r="BD18" s="45"/>
      <c r="BE18" s="45"/>
      <c r="BF18" s="45"/>
      <c r="BG18" s="35"/>
      <c r="BH18" s="6"/>
      <c r="BI18" s="6"/>
      <c r="BJ18" s="6"/>
      <c r="BK18" s="6"/>
      <c r="BL18" s="77"/>
      <c r="BM18" s="77"/>
      <c r="BN18" s="77"/>
      <c r="BO18" s="6"/>
      <c r="BP18" s="6"/>
      <c r="BQ18" s="6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6"/>
      <c r="CK18" s="6"/>
      <c r="CL18" s="29"/>
      <c r="CM18" s="48"/>
      <c r="CN18" s="48"/>
      <c r="CO18" s="48"/>
      <c r="CP18" s="48"/>
      <c r="CQ18" s="6"/>
      <c r="CR18" s="77"/>
      <c r="CS18" s="35"/>
      <c r="CT18" s="6"/>
      <c r="CU18" s="77"/>
      <c r="CV18" s="77"/>
      <c r="CW18" s="6"/>
      <c r="CX18" s="35"/>
      <c r="CY18" s="6"/>
      <c r="CZ18" s="29"/>
      <c r="DA18" s="6"/>
      <c r="DB18" s="6"/>
      <c r="DC18" s="6"/>
      <c r="DD18" s="6"/>
      <c r="DE18" s="6"/>
      <c r="DF18" s="6"/>
      <c r="DG18" s="6"/>
      <c r="DH18" s="17">
        <v>33496</v>
      </c>
      <c r="DI18" s="17">
        <v>4985</v>
      </c>
      <c r="DJ18" s="17"/>
      <c r="DK18" s="17">
        <f aca="true" t="shared" si="20" ref="DK18:DK29">DI18-DJ18</f>
        <v>4985</v>
      </c>
      <c r="DL18" s="6"/>
      <c r="DM18" s="30">
        <v>50693</v>
      </c>
      <c r="DN18" s="19">
        <v>4796</v>
      </c>
      <c r="DO18" s="5">
        <v>4177</v>
      </c>
      <c r="DP18" s="48">
        <f t="shared" si="9"/>
        <v>59666</v>
      </c>
      <c r="DQ18" s="30">
        <v>23905</v>
      </c>
      <c r="DR18" s="17"/>
      <c r="DS18" s="5">
        <v>16529</v>
      </c>
      <c r="DT18" s="48">
        <f>SUM(DQ18:DS18)</f>
        <v>40434</v>
      </c>
      <c r="DU18" s="6">
        <f t="shared" si="11"/>
        <v>26788</v>
      </c>
      <c r="DV18" s="6">
        <f t="shared" si="11"/>
        <v>4796</v>
      </c>
      <c r="DW18" s="6">
        <f t="shared" si="11"/>
        <v>-12352</v>
      </c>
      <c r="DX18" s="48">
        <f t="shared" si="13"/>
        <v>19232</v>
      </c>
      <c r="DY18" s="6">
        <f t="shared" si="17"/>
        <v>27897</v>
      </c>
      <c r="DZ18" s="6">
        <f t="shared" si="14"/>
        <v>87563</v>
      </c>
      <c r="EA18" s="105">
        <f t="shared" si="15"/>
        <v>0.31859346984456904</v>
      </c>
      <c r="EB18" s="105">
        <f>DN18/DP18</f>
        <v>0.08038078637750143</v>
      </c>
      <c r="EC18" s="48"/>
      <c r="ED18" s="6"/>
      <c r="EE18" s="105"/>
      <c r="EF18" s="6"/>
      <c r="EG18" s="6"/>
      <c r="EH18" s="6"/>
      <c r="EI18" s="6"/>
      <c r="EJ18" s="6"/>
      <c r="EK18" s="6"/>
      <c r="EL18" s="6"/>
      <c r="EM18" s="6"/>
      <c r="EN18" s="37">
        <v>2014</v>
      </c>
      <c r="EO18" s="6">
        <v>145094</v>
      </c>
      <c r="EP18" s="6">
        <v>125726</v>
      </c>
      <c r="EQ18" s="6">
        <v>46315</v>
      </c>
      <c r="ER18" s="77">
        <v>87285</v>
      </c>
      <c r="ES18" s="48">
        <f t="shared" si="0"/>
        <v>404420</v>
      </c>
    </row>
    <row r="19" spans="1:149" ht="12">
      <c r="A19" s="37">
        <v>1999</v>
      </c>
      <c r="B19" s="34">
        <v>35778</v>
      </c>
      <c r="C19" s="42">
        <v>45440</v>
      </c>
      <c r="D19" s="42"/>
      <c r="E19" s="42"/>
      <c r="F19" s="42">
        <v>1498</v>
      </c>
      <c r="G19" s="42">
        <v>75</v>
      </c>
      <c r="H19" s="42"/>
      <c r="I19" s="42">
        <v>253</v>
      </c>
      <c r="J19" s="42">
        <v>0</v>
      </c>
      <c r="K19" s="42">
        <f t="shared" si="1"/>
        <v>328</v>
      </c>
      <c r="L19" s="42"/>
      <c r="M19" s="42">
        <f>F19+K19</f>
        <v>1826</v>
      </c>
      <c r="N19" s="42"/>
      <c r="O19" s="42"/>
      <c r="P19" s="42"/>
      <c r="Q19" s="42"/>
      <c r="R19" s="42"/>
      <c r="S19" s="42"/>
      <c r="T19" s="42"/>
      <c r="U19" s="42"/>
      <c r="V19" s="42">
        <v>23</v>
      </c>
      <c r="W19" s="42">
        <f t="shared" si="2"/>
        <v>23</v>
      </c>
      <c r="X19" s="42">
        <v>757</v>
      </c>
      <c r="Y19" s="42"/>
      <c r="Z19" s="42"/>
      <c r="AA19" s="42">
        <f t="shared" si="3"/>
        <v>757</v>
      </c>
      <c r="AB19" s="82">
        <f t="shared" si="18"/>
        <v>2606</v>
      </c>
      <c r="AC19" s="42"/>
      <c r="AD19" s="42"/>
      <c r="AE19" s="48">
        <v>1238</v>
      </c>
      <c r="AF19" s="82">
        <f t="shared" si="5"/>
        <v>3844</v>
      </c>
      <c r="AG19" s="83">
        <f t="shared" si="19"/>
        <v>0.322060353798127</v>
      </c>
      <c r="AH19" s="83"/>
      <c r="AI19" s="83">
        <f t="shared" si="7"/>
        <v>0.0346022695511208</v>
      </c>
      <c r="AJ19" s="83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82"/>
      <c r="AW19" s="42"/>
      <c r="AX19" s="42"/>
      <c r="AY19" s="48"/>
      <c r="AZ19" s="48"/>
      <c r="BA19" s="48"/>
      <c r="BB19" s="45">
        <v>280</v>
      </c>
      <c r="BC19" s="45"/>
      <c r="BD19" s="45"/>
      <c r="BE19" s="45"/>
      <c r="BF19" s="45"/>
      <c r="BG19" s="35"/>
      <c r="BH19" s="6"/>
      <c r="BI19" s="6"/>
      <c r="BJ19" s="6"/>
      <c r="BK19" s="6"/>
      <c r="BL19" s="77"/>
      <c r="BM19" s="77"/>
      <c r="BN19" s="77"/>
      <c r="BO19" s="6"/>
      <c r="BP19" s="6"/>
      <c r="BQ19" s="6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6"/>
      <c r="CK19" s="6"/>
      <c r="CL19" s="29"/>
      <c r="CM19" s="48"/>
      <c r="CN19" s="48"/>
      <c r="CO19" s="48"/>
      <c r="CP19" s="48"/>
      <c r="CQ19" s="6"/>
      <c r="CR19" s="77"/>
      <c r="CS19" s="35"/>
      <c r="CT19" s="6"/>
      <c r="CU19" s="77"/>
      <c r="CV19" s="77"/>
      <c r="CW19" s="6"/>
      <c r="CX19" s="35"/>
      <c r="CY19" s="6"/>
      <c r="CZ19" s="29"/>
      <c r="DA19" s="6"/>
      <c r="DB19" s="6"/>
      <c r="DC19" s="6"/>
      <c r="DD19" s="6"/>
      <c r="DE19" s="6"/>
      <c r="DF19" s="6"/>
      <c r="DG19" s="6"/>
      <c r="DH19" s="17">
        <v>68699</v>
      </c>
      <c r="DI19" s="17">
        <v>5275</v>
      </c>
      <c r="DJ19" s="17"/>
      <c r="DK19" s="17">
        <f t="shared" si="20"/>
        <v>5275</v>
      </c>
      <c r="DL19" s="6"/>
      <c r="DM19" s="30">
        <v>57784</v>
      </c>
      <c r="DN19" s="19">
        <v>5032</v>
      </c>
      <c r="DO19" s="5">
        <v>4252</v>
      </c>
      <c r="DP19" s="48">
        <f aca="true" t="shared" si="21" ref="DP19:DP36">SUM(DM19:DO19)</f>
        <v>67068</v>
      </c>
      <c r="DQ19" s="30">
        <v>24380</v>
      </c>
      <c r="DR19" s="17"/>
      <c r="DS19" s="5">
        <v>16316</v>
      </c>
      <c r="DT19" s="48">
        <f aca="true" t="shared" si="22" ref="DT19:DT36">SUM(DQ19:DS19)</f>
        <v>40696</v>
      </c>
      <c r="DU19" s="6">
        <f t="shared" si="11"/>
        <v>33404</v>
      </c>
      <c r="DV19" s="6">
        <f t="shared" si="11"/>
        <v>5032</v>
      </c>
      <c r="DW19" s="6">
        <f t="shared" si="11"/>
        <v>-12064</v>
      </c>
      <c r="DX19" s="48">
        <f t="shared" si="13"/>
        <v>26372</v>
      </c>
      <c r="DY19" s="6">
        <f t="shared" si="17"/>
        <v>45440</v>
      </c>
      <c r="DZ19" s="6">
        <f t="shared" si="14"/>
        <v>112508</v>
      </c>
      <c r="EA19" s="105">
        <f t="shared" si="15"/>
        <v>0.40388239058555836</v>
      </c>
      <c r="EB19" s="105">
        <f aca="true" t="shared" si="23" ref="EB19:EB36">DN19/DP19</f>
        <v>0.07502832945667084</v>
      </c>
      <c r="EC19" s="6"/>
      <c r="ED19" s="6"/>
      <c r="EE19" s="105"/>
      <c r="EF19" s="6"/>
      <c r="EG19" s="6"/>
      <c r="EH19" s="6"/>
      <c r="EI19" s="6"/>
      <c r="EJ19" s="6"/>
      <c r="EK19" s="6"/>
      <c r="EL19" s="6"/>
      <c r="EM19" s="6"/>
      <c r="EN19" s="37">
        <v>2015</v>
      </c>
      <c r="EO19" s="6">
        <v>157334</v>
      </c>
      <c r="EP19" s="6">
        <v>135358</v>
      </c>
      <c r="EQ19" s="6">
        <v>55425</v>
      </c>
      <c r="ER19" s="77">
        <v>100963</v>
      </c>
      <c r="ES19" s="48">
        <f t="shared" si="0"/>
        <v>449080</v>
      </c>
    </row>
    <row r="20" spans="1:149" ht="12">
      <c r="A20" s="37">
        <v>2000</v>
      </c>
      <c r="B20" s="34">
        <v>42691</v>
      </c>
      <c r="C20" s="42">
        <v>55440</v>
      </c>
      <c r="D20" s="42"/>
      <c r="E20" s="42"/>
      <c r="F20" s="42">
        <v>2558</v>
      </c>
      <c r="G20" s="42">
        <v>409</v>
      </c>
      <c r="H20" s="42"/>
      <c r="I20" s="42">
        <v>295</v>
      </c>
      <c r="J20" s="42">
        <v>0</v>
      </c>
      <c r="K20" s="42">
        <f t="shared" si="1"/>
        <v>704</v>
      </c>
      <c r="L20" s="42"/>
      <c r="M20" s="42">
        <f>F20+K20</f>
        <v>3262</v>
      </c>
      <c r="N20" s="42"/>
      <c r="O20" s="42"/>
      <c r="P20" s="42"/>
      <c r="Q20" s="42"/>
      <c r="R20" s="42"/>
      <c r="S20" s="42"/>
      <c r="T20" s="42"/>
      <c r="U20" s="42"/>
      <c r="V20" s="42">
        <v>15</v>
      </c>
      <c r="W20" s="42">
        <f t="shared" si="2"/>
        <v>15</v>
      </c>
      <c r="X20" s="42">
        <v>2073</v>
      </c>
      <c r="Y20" s="42"/>
      <c r="Z20" s="42"/>
      <c r="AA20" s="42">
        <f t="shared" si="3"/>
        <v>2073</v>
      </c>
      <c r="AB20" s="82">
        <f t="shared" si="18"/>
        <v>5350</v>
      </c>
      <c r="AC20" s="42"/>
      <c r="AD20" s="42"/>
      <c r="AE20" s="48">
        <v>1198</v>
      </c>
      <c r="AF20" s="82">
        <f t="shared" si="5"/>
        <v>6548</v>
      </c>
      <c r="AG20" s="83">
        <f t="shared" si="19"/>
        <v>0.18295662797800855</v>
      </c>
      <c r="AH20" s="83"/>
      <c r="AI20" s="83">
        <f t="shared" si="7"/>
        <v>0.028062120821718863</v>
      </c>
      <c r="AJ20" s="83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82"/>
      <c r="AW20" s="42"/>
      <c r="AX20" s="42"/>
      <c r="AY20" s="48"/>
      <c r="AZ20" s="48"/>
      <c r="BA20" s="48"/>
      <c r="BB20" s="45">
        <v>208</v>
      </c>
      <c r="BC20" s="45"/>
      <c r="BD20" s="45"/>
      <c r="BE20" s="45"/>
      <c r="BF20" s="45"/>
      <c r="BG20" s="35"/>
      <c r="BH20" s="6"/>
      <c r="BI20" s="6"/>
      <c r="BJ20" s="6"/>
      <c r="BK20" s="6"/>
      <c r="BL20" s="77"/>
      <c r="BM20" s="77"/>
      <c r="BN20" s="77"/>
      <c r="BO20" s="6"/>
      <c r="BP20" s="6"/>
      <c r="BQ20" s="6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6">
        <v>5363</v>
      </c>
      <c r="CK20" s="6"/>
      <c r="CL20" s="29"/>
      <c r="CM20" s="48"/>
      <c r="CN20" s="48"/>
      <c r="CO20" s="48"/>
      <c r="CP20" s="48"/>
      <c r="CQ20" s="6">
        <v>3182</v>
      </c>
      <c r="CR20" s="77"/>
      <c r="CS20" s="35"/>
      <c r="CT20" s="6"/>
      <c r="CU20" s="77"/>
      <c r="CV20" s="77"/>
      <c r="CW20" s="6"/>
      <c r="CX20" s="35"/>
      <c r="CY20" s="6"/>
      <c r="CZ20" s="29"/>
      <c r="DA20" s="6"/>
      <c r="DB20" s="6"/>
      <c r="DC20" s="6">
        <v>3301</v>
      </c>
      <c r="DD20" s="6">
        <f aca="true" t="shared" si="24" ref="DD20:DD35">CM20+CQ20+DC20</f>
        <v>6483</v>
      </c>
      <c r="DE20" s="6"/>
      <c r="DF20" s="6"/>
      <c r="DG20" s="6"/>
      <c r="DH20" s="17">
        <v>88386</v>
      </c>
      <c r="DI20" s="17">
        <v>1931</v>
      </c>
      <c r="DJ20" s="17"/>
      <c r="DK20" s="17">
        <f t="shared" si="20"/>
        <v>1931</v>
      </c>
      <c r="DL20" s="6"/>
      <c r="DM20" s="30">
        <v>57295</v>
      </c>
      <c r="DN20" s="19">
        <v>1569</v>
      </c>
      <c r="DO20" s="5">
        <v>4045</v>
      </c>
      <c r="DP20" s="48">
        <f t="shared" si="21"/>
        <v>62909</v>
      </c>
      <c r="DQ20" s="30">
        <v>25522</v>
      </c>
      <c r="DR20" s="17"/>
      <c r="DS20" s="5">
        <v>14091</v>
      </c>
      <c r="DT20" s="48">
        <f t="shared" si="22"/>
        <v>39613</v>
      </c>
      <c r="DU20" s="6">
        <f t="shared" si="11"/>
        <v>31773</v>
      </c>
      <c r="DV20" s="6">
        <f t="shared" si="11"/>
        <v>1569</v>
      </c>
      <c r="DW20" s="6">
        <f t="shared" si="11"/>
        <v>-10046</v>
      </c>
      <c r="DX20" s="48">
        <f t="shared" si="13"/>
        <v>23296</v>
      </c>
      <c r="DY20" s="6">
        <f t="shared" si="17"/>
        <v>55440</v>
      </c>
      <c r="DZ20" s="6">
        <f t="shared" si="14"/>
        <v>118349</v>
      </c>
      <c r="EA20" s="105">
        <f t="shared" si="15"/>
        <v>0.468445022771633</v>
      </c>
      <c r="EB20" s="105">
        <f t="shared" si="23"/>
        <v>0.02494078748668712</v>
      </c>
      <c r="EC20" s="6">
        <f>DD20</f>
        <v>6483</v>
      </c>
      <c r="ED20" s="6">
        <f>EC20+DT20</f>
        <v>46096</v>
      </c>
      <c r="EE20" s="105">
        <f>EC20/ED20</f>
        <v>0.14064127039222493</v>
      </c>
      <c r="EF20" s="6"/>
      <c r="EG20" s="6">
        <f>DH20</f>
        <v>88386</v>
      </c>
      <c r="EH20" s="6"/>
      <c r="EI20" s="6"/>
      <c r="EJ20" s="6">
        <f>DH20</f>
        <v>88386</v>
      </c>
      <c r="EK20" s="6"/>
      <c r="EL20" s="6"/>
      <c r="EM20" s="6"/>
      <c r="EN20" s="31">
        <v>2016</v>
      </c>
      <c r="EO20" s="11">
        <v>174578</v>
      </c>
      <c r="EP20" s="11">
        <v>135358</v>
      </c>
      <c r="EQ20" s="11">
        <v>49895</v>
      </c>
      <c r="ER20" s="76">
        <v>107959</v>
      </c>
      <c r="ES20" s="49">
        <f>SUM(EO20:ER20)</f>
        <v>467790</v>
      </c>
    </row>
    <row r="21" spans="1:143" ht="12">
      <c r="A21" s="37">
        <v>2001</v>
      </c>
      <c r="B21" s="34">
        <v>24549</v>
      </c>
      <c r="C21" s="42">
        <v>31542</v>
      </c>
      <c r="D21" s="42"/>
      <c r="E21" s="42"/>
      <c r="F21" s="42">
        <v>1357</v>
      </c>
      <c r="G21" s="42">
        <v>65</v>
      </c>
      <c r="H21" s="42"/>
      <c r="I21" s="42">
        <v>468</v>
      </c>
      <c r="J21" s="42">
        <v>0</v>
      </c>
      <c r="K21" s="42">
        <f t="shared" si="1"/>
        <v>533</v>
      </c>
      <c r="L21" s="42"/>
      <c r="M21" s="42">
        <f>F21+K21</f>
        <v>1890</v>
      </c>
      <c r="N21" s="42"/>
      <c r="O21" s="42"/>
      <c r="P21" s="42"/>
      <c r="Q21" s="42"/>
      <c r="R21" s="42"/>
      <c r="S21" s="42"/>
      <c r="T21" s="42"/>
      <c r="U21" s="42"/>
      <c r="V21" s="42">
        <v>10</v>
      </c>
      <c r="W21" s="42">
        <f t="shared" si="2"/>
        <v>10</v>
      </c>
      <c r="X21" s="42">
        <v>1848</v>
      </c>
      <c r="Y21" s="42"/>
      <c r="Z21" s="42"/>
      <c r="AA21" s="42">
        <f t="shared" si="3"/>
        <v>1848</v>
      </c>
      <c r="AB21" s="82">
        <f t="shared" si="18"/>
        <v>3748</v>
      </c>
      <c r="AC21" s="42"/>
      <c r="AD21" s="42"/>
      <c r="AE21" s="48">
        <v>898</v>
      </c>
      <c r="AF21" s="82">
        <f t="shared" si="5"/>
        <v>4646</v>
      </c>
      <c r="AG21" s="83">
        <f t="shared" si="19"/>
        <v>0.19328454584588894</v>
      </c>
      <c r="AH21" s="83"/>
      <c r="AI21" s="83">
        <f t="shared" si="7"/>
        <v>0.0365799014216465</v>
      </c>
      <c r="AJ21" s="83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82"/>
      <c r="AW21" s="42"/>
      <c r="AX21" s="42"/>
      <c r="AY21" s="48"/>
      <c r="AZ21" s="48"/>
      <c r="BA21" s="48"/>
      <c r="BB21" s="45">
        <v>259</v>
      </c>
      <c r="BC21" s="45"/>
      <c r="BD21" s="45"/>
      <c r="BE21" s="45"/>
      <c r="BF21" s="45"/>
      <c r="BG21" s="35"/>
      <c r="BH21" s="6"/>
      <c r="BI21" s="6"/>
      <c r="BJ21" s="6"/>
      <c r="BK21" s="6"/>
      <c r="BL21" s="77"/>
      <c r="BM21" s="77"/>
      <c r="BN21" s="77"/>
      <c r="BO21" s="6"/>
      <c r="BP21" s="6"/>
      <c r="BQ21" s="6"/>
      <c r="BR21" s="48"/>
      <c r="BS21" s="48"/>
      <c r="BT21" s="17" t="s">
        <v>143</v>
      </c>
      <c r="BU21" s="6"/>
      <c r="BV21" s="6"/>
      <c r="BW21" s="17" t="s">
        <v>143</v>
      </c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22">
        <v>4849</v>
      </c>
      <c r="CK21" s="22"/>
      <c r="CL21" s="13"/>
      <c r="CM21" s="48"/>
      <c r="CN21" s="6">
        <v>3570</v>
      </c>
      <c r="CO21" s="6">
        <v>63</v>
      </c>
      <c r="CP21" s="48"/>
      <c r="CQ21" s="6">
        <f aca="true" t="shared" si="25" ref="CQ21:CQ34">SUM(CN21:CP21)</f>
        <v>3633</v>
      </c>
      <c r="CR21" s="77"/>
      <c r="CS21" s="35"/>
      <c r="CT21" s="6"/>
      <c r="CU21" s="77"/>
      <c r="CV21" s="77"/>
      <c r="CW21" s="6"/>
      <c r="CX21" s="35"/>
      <c r="CY21" s="6"/>
      <c r="CZ21" s="29"/>
      <c r="DA21" s="6"/>
      <c r="DB21" s="6"/>
      <c r="DC21" s="6">
        <v>5994</v>
      </c>
      <c r="DD21" s="6">
        <f t="shared" si="24"/>
        <v>9627</v>
      </c>
      <c r="DE21" s="6"/>
      <c r="DF21" s="6"/>
      <c r="DG21" s="6"/>
      <c r="DH21" s="17">
        <v>91591</v>
      </c>
      <c r="DI21" s="17">
        <v>10262</v>
      </c>
      <c r="DJ21" s="17"/>
      <c r="DK21" s="17">
        <f t="shared" si="20"/>
        <v>10262</v>
      </c>
      <c r="DL21" s="6"/>
      <c r="DM21" s="30">
        <v>65974</v>
      </c>
      <c r="DN21" s="19">
        <v>9705</v>
      </c>
      <c r="DO21" s="5">
        <v>6549</v>
      </c>
      <c r="DP21" s="48">
        <f t="shared" si="21"/>
        <v>82228</v>
      </c>
      <c r="DQ21" s="30">
        <v>24454</v>
      </c>
      <c r="DR21" s="17"/>
      <c r="DS21" s="5">
        <v>13294</v>
      </c>
      <c r="DT21" s="48">
        <f t="shared" si="22"/>
        <v>37748</v>
      </c>
      <c r="DU21" s="6">
        <f t="shared" si="11"/>
        <v>41520</v>
      </c>
      <c r="DV21" s="6">
        <f t="shared" si="11"/>
        <v>9705</v>
      </c>
      <c r="DW21" s="6">
        <f t="shared" si="11"/>
        <v>-6745</v>
      </c>
      <c r="DX21" s="48">
        <f t="shared" si="13"/>
        <v>44480</v>
      </c>
      <c r="DY21" s="6">
        <f t="shared" si="17"/>
        <v>31542</v>
      </c>
      <c r="DZ21" s="6">
        <f t="shared" si="14"/>
        <v>113770</v>
      </c>
      <c r="EA21" s="105">
        <f t="shared" si="15"/>
        <v>0.2772435615715918</v>
      </c>
      <c r="EB21" s="105">
        <f t="shared" si="23"/>
        <v>0.11802549010069563</v>
      </c>
      <c r="EC21" s="6">
        <f aca="true" t="shared" si="26" ref="EC21:EC35">DD21</f>
        <v>9627</v>
      </c>
      <c r="ED21" s="6">
        <f aca="true" t="shared" si="27" ref="ED21:ED35">EC21+DT21</f>
        <v>47375</v>
      </c>
      <c r="EE21" s="105">
        <f>EC21/ED21</f>
        <v>0.20320844327176782</v>
      </c>
      <c r="EF21" s="6"/>
      <c r="EG21" s="6">
        <f aca="true" t="shared" si="28" ref="EG21:EG36">EG20+DY21</f>
        <v>119928</v>
      </c>
      <c r="EH21" s="6">
        <f>DV21</f>
        <v>9705</v>
      </c>
      <c r="EI21" s="6">
        <f>DD21</f>
        <v>9627</v>
      </c>
      <c r="EJ21" s="6">
        <f aca="true" t="shared" si="29" ref="EJ21:EJ36">DH21</f>
        <v>91591</v>
      </c>
      <c r="EK21" s="6">
        <f aca="true" t="shared" si="30" ref="EK21:EK36">EG21-EH21-EI21-EJ21</f>
        <v>9005</v>
      </c>
      <c r="EL21" s="6"/>
      <c r="EM21" s="35"/>
    </row>
    <row r="22" spans="1:143" ht="12">
      <c r="A22" s="37">
        <v>2002</v>
      </c>
      <c r="B22" s="34">
        <v>18805</v>
      </c>
      <c r="C22" s="42">
        <v>23903</v>
      </c>
      <c r="D22" s="42"/>
      <c r="E22" s="42"/>
      <c r="F22" s="42">
        <v>3427</v>
      </c>
      <c r="G22" s="42">
        <v>302</v>
      </c>
      <c r="H22" s="42"/>
      <c r="I22" s="42">
        <v>713</v>
      </c>
      <c r="J22" s="42">
        <v>3</v>
      </c>
      <c r="K22" s="42">
        <f t="shared" si="1"/>
        <v>1018</v>
      </c>
      <c r="L22" s="42"/>
      <c r="M22" s="42">
        <f>F22+K22</f>
        <v>4445</v>
      </c>
      <c r="N22" s="42"/>
      <c r="O22" s="42"/>
      <c r="P22" s="42"/>
      <c r="Q22" s="42"/>
      <c r="R22" s="42"/>
      <c r="S22" s="42"/>
      <c r="T22" s="42"/>
      <c r="U22" s="42"/>
      <c r="V22" s="42">
        <v>19</v>
      </c>
      <c r="W22" s="42">
        <f t="shared" si="2"/>
        <v>19</v>
      </c>
      <c r="X22" s="42">
        <v>1468</v>
      </c>
      <c r="Y22" s="42"/>
      <c r="Z22" s="42"/>
      <c r="AA22" s="42">
        <f aca="true" t="shared" si="31" ref="AA22:AA29">SUM(X22:Z22)</f>
        <v>1468</v>
      </c>
      <c r="AB22" s="82">
        <f t="shared" si="18"/>
        <v>5932</v>
      </c>
      <c r="AC22" s="42"/>
      <c r="AD22" s="42"/>
      <c r="AE22" s="48">
        <v>1169</v>
      </c>
      <c r="AF22" s="82">
        <f t="shared" si="5"/>
        <v>7101</v>
      </c>
      <c r="AG22" s="83">
        <f t="shared" si="19"/>
        <v>0.16462470074637375</v>
      </c>
      <c r="AH22" s="83"/>
      <c r="AI22" s="83">
        <f t="shared" si="7"/>
        <v>0.06216431800053177</v>
      </c>
      <c r="AJ22" s="83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82"/>
      <c r="AW22" s="42"/>
      <c r="AX22" s="42"/>
      <c r="AY22" s="48"/>
      <c r="AZ22" s="48"/>
      <c r="BA22" s="48"/>
      <c r="BB22" s="45">
        <v>160</v>
      </c>
      <c r="BC22" s="45"/>
      <c r="BD22" s="45"/>
      <c r="BE22" s="45"/>
      <c r="BF22" s="45"/>
      <c r="BG22" s="35"/>
      <c r="BH22" s="6"/>
      <c r="BI22" s="6"/>
      <c r="BJ22" s="6"/>
      <c r="BK22" s="6"/>
      <c r="BL22" s="77"/>
      <c r="BM22" s="77"/>
      <c r="BN22" s="77"/>
      <c r="BO22" s="6"/>
      <c r="BP22" s="6"/>
      <c r="BQ22" s="6"/>
      <c r="BR22" s="48"/>
      <c r="BS22" s="48"/>
      <c r="BT22" s="17" t="s">
        <v>143</v>
      </c>
      <c r="BU22" s="6"/>
      <c r="BV22" s="6"/>
      <c r="BW22" s="17" t="s">
        <v>143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22">
        <v>3674</v>
      </c>
      <c r="CK22" s="22"/>
      <c r="CL22" s="13"/>
      <c r="CM22" s="48"/>
      <c r="CN22" s="6">
        <v>3221</v>
      </c>
      <c r="CO22" s="6">
        <v>4</v>
      </c>
      <c r="CP22" s="48"/>
      <c r="CQ22" s="6">
        <f t="shared" si="25"/>
        <v>3225</v>
      </c>
      <c r="CR22" s="77"/>
      <c r="CS22" s="35"/>
      <c r="CT22" s="6"/>
      <c r="CU22" s="77"/>
      <c r="CV22" s="77"/>
      <c r="CW22" s="6"/>
      <c r="CX22" s="35"/>
      <c r="CY22" s="6"/>
      <c r="CZ22" s="29"/>
      <c r="DA22" s="6"/>
      <c r="DB22" s="6"/>
      <c r="DC22" s="6">
        <v>7677</v>
      </c>
      <c r="DD22" s="6">
        <f t="shared" si="24"/>
        <v>10902</v>
      </c>
      <c r="DE22" s="6"/>
      <c r="DF22" s="6"/>
      <c r="DG22" s="6"/>
      <c r="DH22" s="17">
        <v>95677</v>
      </c>
      <c r="DI22" s="17">
        <v>6805</v>
      </c>
      <c r="DJ22" s="17"/>
      <c r="DK22" s="17">
        <f t="shared" si="20"/>
        <v>6805</v>
      </c>
      <c r="DL22" s="6"/>
      <c r="DM22" s="30">
        <v>70230</v>
      </c>
      <c r="DN22" s="19">
        <v>6452</v>
      </c>
      <c r="DO22" s="5">
        <v>6686</v>
      </c>
      <c r="DP22" s="48">
        <f t="shared" si="21"/>
        <v>83368</v>
      </c>
      <c r="DQ22" s="30">
        <v>23856</v>
      </c>
      <c r="DR22" s="17"/>
      <c r="DS22" s="5">
        <v>13876</v>
      </c>
      <c r="DT22" s="48">
        <f t="shared" si="22"/>
        <v>37732</v>
      </c>
      <c r="DU22" s="6">
        <f t="shared" si="11"/>
        <v>46374</v>
      </c>
      <c r="DV22" s="6">
        <f t="shared" si="11"/>
        <v>6452</v>
      </c>
      <c r="DW22" s="6">
        <f t="shared" si="11"/>
        <v>-7190</v>
      </c>
      <c r="DX22" s="48">
        <f t="shared" si="13"/>
        <v>45636</v>
      </c>
      <c r="DY22" s="6">
        <f t="shared" si="17"/>
        <v>23903</v>
      </c>
      <c r="DZ22" s="6">
        <f t="shared" si="14"/>
        <v>107271</v>
      </c>
      <c r="EA22" s="105">
        <f t="shared" si="15"/>
        <v>0.22282816418230464</v>
      </c>
      <c r="EB22" s="105">
        <f t="shared" si="23"/>
        <v>0.0773918050091162</v>
      </c>
      <c r="EC22" s="6">
        <f t="shared" si="26"/>
        <v>10902</v>
      </c>
      <c r="ED22" s="6">
        <f t="shared" si="27"/>
        <v>48634</v>
      </c>
      <c r="EE22" s="105">
        <f aca="true" t="shared" si="32" ref="EE22:EE35">EC22/ED22</f>
        <v>0.22416416498745734</v>
      </c>
      <c r="EF22" s="6"/>
      <c r="EG22" s="6">
        <f t="shared" si="28"/>
        <v>143831</v>
      </c>
      <c r="EH22" s="6">
        <f aca="true" t="shared" si="33" ref="EH22:EH36">EH21+DV22</f>
        <v>16157</v>
      </c>
      <c r="EI22" s="6">
        <f aca="true" t="shared" si="34" ref="EI22:EI36">EI21+DD22</f>
        <v>20529</v>
      </c>
      <c r="EJ22" s="6">
        <f t="shared" si="29"/>
        <v>95677</v>
      </c>
      <c r="EK22" s="6">
        <f t="shared" si="30"/>
        <v>11468</v>
      </c>
      <c r="EL22" s="6"/>
      <c r="EM22" s="35"/>
    </row>
    <row r="23" spans="1:143" ht="12">
      <c r="A23" s="37">
        <v>2003</v>
      </c>
      <c r="B23" s="34">
        <v>16940</v>
      </c>
      <c r="C23" s="42">
        <v>21138</v>
      </c>
      <c r="D23" s="42"/>
      <c r="E23" s="42"/>
      <c r="F23" s="42">
        <v>3989</v>
      </c>
      <c r="G23" s="42">
        <v>598</v>
      </c>
      <c r="H23" s="42">
        <v>265</v>
      </c>
      <c r="I23" s="42">
        <v>112</v>
      </c>
      <c r="J23" s="42">
        <v>0</v>
      </c>
      <c r="K23" s="42">
        <f>SUM(G23:J23)</f>
        <v>975</v>
      </c>
      <c r="L23" s="42"/>
      <c r="M23" s="42">
        <f>F23+K23</f>
        <v>4964</v>
      </c>
      <c r="N23" s="42"/>
      <c r="O23" s="42"/>
      <c r="P23" s="42"/>
      <c r="Q23" s="42"/>
      <c r="R23" s="42"/>
      <c r="S23" s="42"/>
      <c r="T23" s="42"/>
      <c r="U23" s="42"/>
      <c r="V23" s="42">
        <v>0</v>
      </c>
      <c r="W23" s="42">
        <f t="shared" si="2"/>
        <v>0</v>
      </c>
      <c r="X23" s="42">
        <v>976</v>
      </c>
      <c r="Y23" s="42"/>
      <c r="Z23" s="42"/>
      <c r="AA23" s="42">
        <f t="shared" si="31"/>
        <v>976</v>
      </c>
      <c r="AB23" s="82">
        <f t="shared" si="18"/>
        <v>5940</v>
      </c>
      <c r="AC23" s="42"/>
      <c r="AD23" s="42"/>
      <c r="AE23" s="48">
        <v>1202</v>
      </c>
      <c r="AF23" s="82">
        <f t="shared" si="5"/>
        <v>7142</v>
      </c>
      <c r="AG23" s="83">
        <f t="shared" si="19"/>
        <v>0.16830019602352284</v>
      </c>
      <c r="AH23" s="83"/>
      <c r="AI23" s="83">
        <f t="shared" si="7"/>
        <v>0.07095631641086186</v>
      </c>
      <c r="AJ23" s="83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82"/>
      <c r="AW23" s="42"/>
      <c r="AX23" s="42"/>
      <c r="AY23" s="48"/>
      <c r="AZ23" s="48"/>
      <c r="BA23" s="48"/>
      <c r="BB23" s="45">
        <v>183</v>
      </c>
      <c r="BC23" s="45"/>
      <c r="BD23" s="45"/>
      <c r="BE23" s="45"/>
      <c r="BF23" s="45"/>
      <c r="BG23" s="35"/>
      <c r="BH23" s="6"/>
      <c r="BI23" s="6"/>
      <c r="BJ23" s="6"/>
      <c r="BK23" s="6"/>
      <c r="BL23" s="77"/>
      <c r="BM23" s="77"/>
      <c r="BN23" s="77"/>
      <c r="BO23" s="6"/>
      <c r="BP23" s="6"/>
      <c r="BQ23" s="6"/>
      <c r="BR23" s="48"/>
      <c r="BS23" s="48"/>
      <c r="BT23" s="17" t="s">
        <v>143</v>
      </c>
      <c r="BU23" s="6"/>
      <c r="BV23" s="6"/>
      <c r="BW23" s="17" t="s">
        <v>143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22">
        <v>2996</v>
      </c>
      <c r="CK23" s="22"/>
      <c r="CL23" s="13"/>
      <c r="CM23" s="48"/>
      <c r="CN23" s="6">
        <v>2816</v>
      </c>
      <c r="CO23" s="6">
        <v>6</v>
      </c>
      <c r="CP23" s="48"/>
      <c r="CQ23" s="6">
        <f t="shared" si="25"/>
        <v>2822</v>
      </c>
      <c r="CR23" s="77"/>
      <c r="CS23" s="35"/>
      <c r="CT23" s="6"/>
      <c r="CU23" s="77"/>
      <c r="CV23" s="77"/>
      <c r="CW23" s="6"/>
      <c r="CX23" s="35"/>
      <c r="CY23" s="6"/>
      <c r="CZ23" s="29"/>
      <c r="DA23" s="6"/>
      <c r="DB23" s="6"/>
      <c r="DC23" s="6">
        <v>7951</v>
      </c>
      <c r="DD23" s="6">
        <f t="shared" si="24"/>
        <v>10773</v>
      </c>
      <c r="DE23" s="6"/>
      <c r="DF23" s="6"/>
      <c r="DG23" s="6"/>
      <c r="DH23" s="17">
        <v>83172</v>
      </c>
      <c r="DI23" s="17">
        <v>4871</v>
      </c>
      <c r="DJ23" s="17"/>
      <c r="DK23" s="17">
        <f t="shared" si="20"/>
        <v>4871</v>
      </c>
      <c r="DL23" s="6"/>
      <c r="DM23" s="30">
        <v>68800</v>
      </c>
      <c r="DN23" s="19">
        <v>4651</v>
      </c>
      <c r="DO23" s="5">
        <v>5295</v>
      </c>
      <c r="DP23" s="48">
        <f t="shared" si="21"/>
        <v>78746</v>
      </c>
      <c r="DQ23" s="30">
        <v>23443</v>
      </c>
      <c r="DR23" s="17"/>
      <c r="DS23" s="5">
        <v>15773</v>
      </c>
      <c r="DT23" s="48">
        <f t="shared" si="22"/>
        <v>39216</v>
      </c>
      <c r="DU23" s="6">
        <f t="shared" si="11"/>
        <v>45357</v>
      </c>
      <c r="DV23" s="6">
        <f t="shared" si="11"/>
        <v>4651</v>
      </c>
      <c r="DW23" s="6">
        <f t="shared" si="11"/>
        <v>-10478</v>
      </c>
      <c r="DX23" s="48">
        <f t="shared" si="13"/>
        <v>39530</v>
      </c>
      <c r="DY23" s="6">
        <f t="shared" si="17"/>
        <v>21138</v>
      </c>
      <c r="DZ23" s="6">
        <f t="shared" si="14"/>
        <v>99884</v>
      </c>
      <c r="EA23" s="105">
        <f t="shared" si="15"/>
        <v>0.21162548556325336</v>
      </c>
      <c r="EB23" s="105">
        <f t="shared" si="23"/>
        <v>0.059063317501841364</v>
      </c>
      <c r="EC23" s="6">
        <f t="shared" si="26"/>
        <v>10773</v>
      </c>
      <c r="ED23" s="6">
        <f t="shared" si="27"/>
        <v>49989</v>
      </c>
      <c r="EE23" s="105">
        <f t="shared" si="32"/>
        <v>0.21550741163055873</v>
      </c>
      <c r="EF23" s="6"/>
      <c r="EG23" s="6">
        <f t="shared" si="28"/>
        <v>164969</v>
      </c>
      <c r="EH23" s="6">
        <f t="shared" si="33"/>
        <v>20808</v>
      </c>
      <c r="EI23" s="6">
        <f t="shared" si="34"/>
        <v>31302</v>
      </c>
      <c r="EJ23" s="6">
        <f t="shared" si="29"/>
        <v>83172</v>
      </c>
      <c r="EK23" s="6">
        <f t="shared" si="30"/>
        <v>29687</v>
      </c>
      <c r="EL23" s="6"/>
      <c r="EM23" s="35"/>
    </row>
    <row r="24" spans="1:143" ht="12">
      <c r="A24" s="37">
        <v>2004</v>
      </c>
      <c r="B24" s="34">
        <v>15357</v>
      </c>
      <c r="C24" s="42">
        <v>20175</v>
      </c>
      <c r="D24" s="42"/>
      <c r="E24" s="42"/>
      <c r="F24" s="42">
        <v>5230</v>
      </c>
      <c r="G24" s="42"/>
      <c r="H24" s="42"/>
      <c r="I24" s="42"/>
      <c r="J24" s="42"/>
      <c r="K24" s="42">
        <v>866</v>
      </c>
      <c r="L24" s="42"/>
      <c r="M24" s="42">
        <f>SUM(F24:K24)</f>
        <v>6096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>
        <v>901</v>
      </c>
      <c r="Y24" s="42"/>
      <c r="Z24" s="42"/>
      <c r="AA24" s="42">
        <f t="shared" si="31"/>
        <v>901</v>
      </c>
      <c r="AB24" s="82">
        <f t="shared" si="18"/>
        <v>6997</v>
      </c>
      <c r="AC24" s="42"/>
      <c r="AD24" s="42"/>
      <c r="AE24" s="48">
        <v>2280</v>
      </c>
      <c r="AF24" s="82">
        <f t="shared" si="5"/>
        <v>9277</v>
      </c>
      <c r="AG24" s="83">
        <f t="shared" si="19"/>
        <v>0.24576910639215263</v>
      </c>
      <c r="AH24" s="83"/>
      <c r="AI24" s="83">
        <f t="shared" si="7"/>
        <v>0.14846649736276615</v>
      </c>
      <c r="AJ24" s="83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82"/>
      <c r="AW24" s="42"/>
      <c r="AX24" s="42"/>
      <c r="AY24" s="48"/>
      <c r="AZ24" s="48"/>
      <c r="BA24" s="48"/>
      <c r="BB24" s="45">
        <v>99</v>
      </c>
      <c r="BC24" s="45"/>
      <c r="BD24" s="45"/>
      <c r="BE24" s="45"/>
      <c r="BF24" s="45"/>
      <c r="BG24" s="35"/>
      <c r="BH24" s="6"/>
      <c r="BI24" s="6"/>
      <c r="BJ24" s="6"/>
      <c r="BK24" s="6"/>
      <c r="BL24" s="77"/>
      <c r="BM24" s="77"/>
      <c r="BN24" s="77"/>
      <c r="BO24" s="6"/>
      <c r="BP24" s="6"/>
      <c r="BQ24" s="6"/>
      <c r="BR24" s="6"/>
      <c r="BS24" s="6">
        <f aca="true" t="shared" si="35" ref="BS24:BS35">BT24+BW24</f>
        <v>37152</v>
      </c>
      <c r="BT24" s="6">
        <f>6177+810+4016+552</f>
        <v>11555</v>
      </c>
      <c r="BU24" s="6"/>
      <c r="BV24" s="6"/>
      <c r="BW24" s="6">
        <v>25597</v>
      </c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22">
        <v>1662</v>
      </c>
      <c r="CK24" s="22"/>
      <c r="CL24" s="13"/>
      <c r="CM24" s="6"/>
      <c r="CN24" s="6">
        <v>3275</v>
      </c>
      <c r="CO24" s="6">
        <v>0</v>
      </c>
      <c r="CP24" s="6"/>
      <c r="CQ24" s="6">
        <f t="shared" si="25"/>
        <v>3275</v>
      </c>
      <c r="CR24" s="77"/>
      <c r="CS24" s="35"/>
      <c r="CT24" s="6"/>
      <c r="CU24" s="77"/>
      <c r="CV24" s="77"/>
      <c r="CW24" s="6"/>
      <c r="CX24" s="35"/>
      <c r="CY24" s="6"/>
      <c r="CZ24" s="29"/>
      <c r="DA24" s="6"/>
      <c r="DB24" s="6"/>
      <c r="DC24" s="6">
        <v>6616</v>
      </c>
      <c r="DD24" s="6">
        <f t="shared" si="24"/>
        <v>9891</v>
      </c>
      <c r="DE24" s="6"/>
      <c r="DF24" s="6"/>
      <c r="DG24" s="6"/>
      <c r="DH24" s="17">
        <v>90919</v>
      </c>
      <c r="DI24" s="17">
        <v>6305</v>
      </c>
      <c r="DJ24" s="17"/>
      <c r="DK24" s="17">
        <f t="shared" si="20"/>
        <v>6305</v>
      </c>
      <c r="DL24" s="6"/>
      <c r="DM24" s="30">
        <v>72446</v>
      </c>
      <c r="DN24" s="19">
        <v>6063</v>
      </c>
      <c r="DO24" s="5">
        <v>5451</v>
      </c>
      <c r="DP24" s="48">
        <f t="shared" si="21"/>
        <v>83960</v>
      </c>
      <c r="DQ24" s="30">
        <v>24390</v>
      </c>
      <c r="DR24" s="17"/>
      <c r="DS24" s="5">
        <v>18789</v>
      </c>
      <c r="DT24" s="48">
        <f t="shared" si="22"/>
        <v>43179</v>
      </c>
      <c r="DU24" s="6">
        <f t="shared" si="11"/>
        <v>48056</v>
      </c>
      <c r="DV24" s="6">
        <f t="shared" si="11"/>
        <v>6063</v>
      </c>
      <c r="DW24" s="6">
        <f t="shared" si="11"/>
        <v>-13338</v>
      </c>
      <c r="DX24" s="48">
        <f t="shared" si="13"/>
        <v>40781</v>
      </c>
      <c r="DY24" s="6">
        <f t="shared" si="17"/>
        <v>20175</v>
      </c>
      <c r="DZ24" s="6">
        <f t="shared" si="14"/>
        <v>104135</v>
      </c>
      <c r="EA24" s="105">
        <f t="shared" si="15"/>
        <v>0.19373889662457386</v>
      </c>
      <c r="EB24" s="105">
        <f t="shared" si="23"/>
        <v>0.07221295855169128</v>
      </c>
      <c r="EC24" s="6">
        <f t="shared" si="26"/>
        <v>9891</v>
      </c>
      <c r="ED24" s="6">
        <f t="shared" si="27"/>
        <v>53070</v>
      </c>
      <c r="EE24" s="105">
        <f t="shared" si="32"/>
        <v>0.18637648388920294</v>
      </c>
      <c r="EF24" s="6"/>
      <c r="EG24" s="6">
        <f t="shared" si="28"/>
        <v>185144</v>
      </c>
      <c r="EH24" s="6">
        <f t="shared" si="33"/>
        <v>26871</v>
      </c>
      <c r="EI24" s="6">
        <f t="shared" si="34"/>
        <v>41193</v>
      </c>
      <c r="EJ24" s="6">
        <f t="shared" si="29"/>
        <v>90919</v>
      </c>
      <c r="EK24" s="6">
        <f t="shared" si="30"/>
        <v>26161</v>
      </c>
      <c r="EL24" s="6"/>
      <c r="EM24" s="35"/>
    </row>
    <row r="25" spans="1:143" ht="12">
      <c r="A25" s="37">
        <v>2005</v>
      </c>
      <c r="B25" s="34">
        <v>15957</v>
      </c>
      <c r="C25" s="42">
        <v>20502</v>
      </c>
      <c r="D25" s="42"/>
      <c r="E25" s="42"/>
      <c r="F25" s="42">
        <v>7012</v>
      </c>
      <c r="G25" s="42"/>
      <c r="H25" s="42"/>
      <c r="I25" s="42"/>
      <c r="J25" s="42"/>
      <c r="K25" s="42">
        <v>778</v>
      </c>
      <c r="L25" s="42"/>
      <c r="M25" s="42">
        <f>SUM(F25:K25)</f>
        <v>7790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>
        <v>749</v>
      </c>
      <c r="Y25" s="42">
        <v>1829</v>
      </c>
      <c r="Z25" s="42"/>
      <c r="AA25" s="42">
        <f t="shared" si="31"/>
        <v>2578</v>
      </c>
      <c r="AB25" s="82">
        <f>M25+N25+T25+W25+AA25</f>
        <v>10368</v>
      </c>
      <c r="AC25" s="42">
        <v>3059</v>
      </c>
      <c r="AD25" s="42"/>
      <c r="AE25" s="48">
        <f>SUM(AC25:AD25)</f>
        <v>3059</v>
      </c>
      <c r="AF25" s="82">
        <f t="shared" si="5"/>
        <v>13427</v>
      </c>
      <c r="AG25" s="83">
        <f>AE25/AF25</f>
        <v>0.227824532658077</v>
      </c>
      <c r="AH25" s="83"/>
      <c r="AI25" s="83">
        <f t="shared" si="7"/>
        <v>0.19170270100896158</v>
      </c>
      <c r="AJ25" s="83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82"/>
      <c r="AW25" s="42"/>
      <c r="AX25" s="42"/>
      <c r="AY25" s="48"/>
      <c r="AZ25" s="48"/>
      <c r="BA25" s="48"/>
      <c r="BB25" s="45">
        <v>671</v>
      </c>
      <c r="BC25" s="45"/>
      <c r="BD25" s="45"/>
      <c r="BE25" s="45"/>
      <c r="BF25" s="45"/>
      <c r="BG25" s="35"/>
      <c r="BH25" s="6"/>
      <c r="BI25" s="6"/>
      <c r="BJ25" s="6"/>
      <c r="BK25" s="6"/>
      <c r="BL25" s="77"/>
      <c r="BM25" s="77"/>
      <c r="BN25" s="77"/>
      <c r="BO25" s="6">
        <v>15927</v>
      </c>
      <c r="BP25" s="6"/>
      <c r="BQ25" s="6"/>
      <c r="BR25" s="6"/>
      <c r="BS25" s="6">
        <f t="shared" si="35"/>
        <v>10971</v>
      </c>
      <c r="BT25" s="6">
        <v>5549</v>
      </c>
      <c r="BU25" s="6"/>
      <c r="BV25" s="6"/>
      <c r="BW25" s="6">
        <v>5422</v>
      </c>
      <c r="BX25" s="33">
        <v>11630</v>
      </c>
      <c r="BY25" s="90">
        <f>BX25/BW25</f>
        <v>2.1449649575802288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22">
        <v>1187</v>
      </c>
      <c r="CK25" s="22"/>
      <c r="CL25" s="13"/>
      <c r="CM25" s="33"/>
      <c r="CN25" s="33">
        <v>3741</v>
      </c>
      <c r="CO25" s="33">
        <v>0</v>
      </c>
      <c r="CP25" s="33"/>
      <c r="CQ25" s="6">
        <f t="shared" si="25"/>
        <v>3741</v>
      </c>
      <c r="CR25" s="77"/>
      <c r="CS25" s="35"/>
      <c r="CT25" s="6"/>
      <c r="CU25" s="77"/>
      <c r="CV25" s="77"/>
      <c r="CW25" s="6"/>
      <c r="CX25" s="35"/>
      <c r="CY25" s="6"/>
      <c r="CZ25" s="29"/>
      <c r="DA25" s="6"/>
      <c r="DB25" s="6"/>
      <c r="DC25" s="6">
        <v>7136</v>
      </c>
      <c r="DD25" s="6">
        <f t="shared" si="24"/>
        <v>10877</v>
      </c>
      <c r="DE25" s="6"/>
      <c r="DF25" s="6"/>
      <c r="DG25" s="6"/>
      <c r="DH25" s="17">
        <v>84751</v>
      </c>
      <c r="DI25" s="17">
        <v>14989</v>
      </c>
      <c r="DJ25" s="17"/>
      <c r="DK25" s="17">
        <f t="shared" si="20"/>
        <v>14989</v>
      </c>
      <c r="DL25" s="6"/>
      <c r="DM25" s="30">
        <v>77411</v>
      </c>
      <c r="DN25" s="100">
        <v>14638</v>
      </c>
      <c r="DO25" s="97">
        <v>5839</v>
      </c>
      <c r="DP25" s="48">
        <f t="shared" si="21"/>
        <v>97888</v>
      </c>
      <c r="DQ25" s="30">
        <v>25821</v>
      </c>
      <c r="DR25" s="17"/>
      <c r="DS25" s="97">
        <v>18477</v>
      </c>
      <c r="DT25" s="48">
        <f t="shared" si="22"/>
        <v>44298</v>
      </c>
      <c r="DU25" s="6">
        <f aca="true" t="shared" si="36" ref="DU25:DU36">DM25-DQ25</f>
        <v>51590</v>
      </c>
      <c r="DV25" s="6">
        <f aca="true" t="shared" si="37" ref="DV25:DV36">DN25-DR25</f>
        <v>14638</v>
      </c>
      <c r="DW25" s="6">
        <f aca="true" t="shared" si="38" ref="DW25:DW36">DO25-DS25</f>
        <v>-12638</v>
      </c>
      <c r="DX25" s="48">
        <f t="shared" si="13"/>
        <v>53590</v>
      </c>
      <c r="DY25" s="6">
        <f t="shared" si="17"/>
        <v>20502</v>
      </c>
      <c r="DZ25" s="6">
        <f t="shared" si="14"/>
        <v>118390</v>
      </c>
      <c r="EA25" s="105">
        <f t="shared" si="15"/>
        <v>0.17317340991637808</v>
      </c>
      <c r="EB25" s="105">
        <f t="shared" si="23"/>
        <v>0.14953824779339653</v>
      </c>
      <c r="EC25" s="6">
        <f t="shared" si="26"/>
        <v>10877</v>
      </c>
      <c r="ED25" s="6">
        <f t="shared" si="27"/>
        <v>55175</v>
      </c>
      <c r="EE25" s="105">
        <f t="shared" si="32"/>
        <v>0.19713638423198912</v>
      </c>
      <c r="EF25" s="6"/>
      <c r="EG25" s="6">
        <f t="shared" si="28"/>
        <v>205646</v>
      </c>
      <c r="EH25" s="6">
        <f t="shared" si="33"/>
        <v>41509</v>
      </c>
      <c r="EI25" s="6">
        <f t="shared" si="34"/>
        <v>52070</v>
      </c>
      <c r="EJ25" s="6">
        <f t="shared" si="29"/>
        <v>84751</v>
      </c>
      <c r="EK25" s="6">
        <f t="shared" si="30"/>
        <v>27316</v>
      </c>
      <c r="EL25" s="6"/>
      <c r="EM25" s="35"/>
    </row>
    <row r="26" spans="1:143" ht="12">
      <c r="A26" s="37">
        <v>2006</v>
      </c>
      <c r="B26" s="34">
        <v>11587</v>
      </c>
      <c r="C26" s="42">
        <v>14648</v>
      </c>
      <c r="D26" s="42"/>
      <c r="E26" s="42"/>
      <c r="F26" s="42">
        <f>4976</f>
        <v>4976</v>
      </c>
      <c r="G26" s="42"/>
      <c r="H26" s="42"/>
      <c r="I26" s="42"/>
      <c r="J26" s="42"/>
      <c r="K26" s="42">
        <v>624</v>
      </c>
      <c r="L26" s="42"/>
      <c r="M26" s="42">
        <f aca="true" t="shared" si="39" ref="M26:M36">SUM(F26:K26)</f>
        <v>5600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>
        <v>632</v>
      </c>
      <c r="Y26" s="42"/>
      <c r="Z26" s="42"/>
      <c r="AA26" s="42">
        <f t="shared" si="31"/>
        <v>632</v>
      </c>
      <c r="AB26" s="82">
        <f aca="true" t="shared" si="40" ref="AB26:AB37">M26+N26+T26+W26+AA26</f>
        <v>6232</v>
      </c>
      <c r="AC26" s="42">
        <v>1914</v>
      </c>
      <c r="AD26" s="42">
        <v>8</v>
      </c>
      <c r="AE26" s="48">
        <f>SUM(AC26:AD26)</f>
        <v>1922</v>
      </c>
      <c r="AF26" s="82">
        <f t="shared" si="5"/>
        <v>8154</v>
      </c>
      <c r="AG26" s="83">
        <f>AE26/AF26</f>
        <v>0.23571253372577877</v>
      </c>
      <c r="AH26" s="83"/>
      <c r="AI26" s="83">
        <f t="shared" si="7"/>
        <v>0.16587555018555278</v>
      </c>
      <c r="AJ26" s="83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82"/>
      <c r="AW26" s="42"/>
      <c r="AX26" s="42"/>
      <c r="AY26" s="48"/>
      <c r="AZ26" s="48"/>
      <c r="BA26" s="48"/>
      <c r="BB26" s="45">
        <v>469</v>
      </c>
      <c r="BC26" s="45"/>
      <c r="BD26" s="45"/>
      <c r="BE26" s="45"/>
      <c r="BF26" s="45"/>
      <c r="BG26" s="35"/>
      <c r="BH26" s="6"/>
      <c r="BI26" s="6"/>
      <c r="BJ26" s="6"/>
      <c r="BK26" s="6"/>
      <c r="BL26" s="77"/>
      <c r="BM26" s="77"/>
      <c r="BN26" s="77"/>
      <c r="BO26" s="6">
        <v>12667</v>
      </c>
      <c r="BP26" s="6"/>
      <c r="BQ26" s="6"/>
      <c r="BR26" s="6"/>
      <c r="BS26" s="6">
        <f t="shared" si="35"/>
        <v>11416</v>
      </c>
      <c r="BT26" s="6">
        <v>6024</v>
      </c>
      <c r="BU26" s="6"/>
      <c r="BV26" s="6"/>
      <c r="BW26" s="6">
        <v>5392</v>
      </c>
      <c r="BX26" s="33">
        <v>10207</v>
      </c>
      <c r="BY26" s="90">
        <f aca="true" t="shared" si="41" ref="BY26:BY35">BX26/BW26</f>
        <v>1.8929896142433233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22">
        <v>1365</v>
      </c>
      <c r="CK26" s="22"/>
      <c r="CL26" s="13"/>
      <c r="CM26" s="33"/>
      <c r="CN26" s="33">
        <v>2811</v>
      </c>
      <c r="CO26" s="33">
        <v>1</v>
      </c>
      <c r="CP26" s="33"/>
      <c r="CQ26" s="6">
        <f t="shared" si="25"/>
        <v>2812</v>
      </c>
      <c r="CR26" s="77"/>
      <c r="CS26" s="35"/>
      <c r="CT26" s="6"/>
      <c r="CU26" s="77"/>
      <c r="CV26" s="77"/>
      <c r="CW26" s="6"/>
      <c r="CX26" s="35"/>
      <c r="CY26" s="6"/>
      <c r="CZ26" s="29"/>
      <c r="DA26" s="6"/>
      <c r="DB26" s="6"/>
      <c r="DC26" s="6">
        <v>7381</v>
      </c>
      <c r="DD26" s="6">
        <f t="shared" si="24"/>
        <v>10193</v>
      </c>
      <c r="DE26" s="6"/>
      <c r="DF26" s="6"/>
      <c r="DG26" s="6"/>
      <c r="DH26" s="17">
        <v>72039</v>
      </c>
      <c r="DI26" s="17">
        <v>12496</v>
      </c>
      <c r="DJ26" s="17"/>
      <c r="DK26" s="17">
        <f t="shared" si="20"/>
        <v>12496</v>
      </c>
      <c r="DL26" s="6"/>
      <c r="DM26" s="30">
        <v>83433</v>
      </c>
      <c r="DN26" s="19">
        <v>12220</v>
      </c>
      <c r="DO26" s="5">
        <v>6219</v>
      </c>
      <c r="DP26" s="48">
        <f t="shared" si="21"/>
        <v>101872</v>
      </c>
      <c r="DQ26" s="30">
        <v>27117</v>
      </c>
      <c r="DR26" s="17"/>
      <c r="DS26" s="5">
        <v>18456</v>
      </c>
      <c r="DT26" s="48">
        <f t="shared" si="22"/>
        <v>45573</v>
      </c>
      <c r="DU26" s="6">
        <f t="shared" si="36"/>
        <v>56316</v>
      </c>
      <c r="DV26" s="6">
        <f t="shared" si="37"/>
        <v>12220</v>
      </c>
      <c r="DW26" s="6">
        <f t="shared" si="38"/>
        <v>-12237</v>
      </c>
      <c r="DX26" s="48">
        <f t="shared" si="13"/>
        <v>56299</v>
      </c>
      <c r="DY26" s="6">
        <f t="shared" si="17"/>
        <v>14648</v>
      </c>
      <c r="DZ26" s="6">
        <f t="shared" si="14"/>
        <v>116520</v>
      </c>
      <c r="EA26" s="105">
        <f t="shared" si="15"/>
        <v>0.12571232406453828</v>
      </c>
      <c r="EB26" s="105">
        <f t="shared" si="23"/>
        <v>0.1199544526464583</v>
      </c>
      <c r="EC26" s="6">
        <f t="shared" si="26"/>
        <v>10193</v>
      </c>
      <c r="ED26" s="6">
        <f t="shared" si="27"/>
        <v>55766</v>
      </c>
      <c r="EE26" s="105">
        <f t="shared" si="32"/>
        <v>0.1827816232112757</v>
      </c>
      <c r="EF26" s="6"/>
      <c r="EG26" s="6">
        <f t="shared" si="28"/>
        <v>220294</v>
      </c>
      <c r="EH26" s="6">
        <f t="shared" si="33"/>
        <v>53729</v>
      </c>
      <c r="EI26" s="6">
        <f t="shared" si="34"/>
        <v>62263</v>
      </c>
      <c r="EJ26" s="6">
        <f t="shared" si="29"/>
        <v>72039</v>
      </c>
      <c r="EK26" s="6">
        <f t="shared" si="30"/>
        <v>32263</v>
      </c>
      <c r="EL26" s="6"/>
      <c r="EM26" s="35"/>
    </row>
    <row r="27" spans="1:143" ht="12">
      <c r="A27" s="37">
        <v>2007</v>
      </c>
      <c r="B27" s="34">
        <v>11115</v>
      </c>
      <c r="C27" s="42">
        <v>14051</v>
      </c>
      <c r="D27" s="42"/>
      <c r="E27" s="42"/>
      <c r="F27" s="42">
        <f>4437+4097</f>
        <v>8534</v>
      </c>
      <c r="G27" s="42"/>
      <c r="H27" s="42"/>
      <c r="I27" s="42"/>
      <c r="J27" s="42"/>
      <c r="K27" s="42">
        <f>273+451</f>
        <v>724</v>
      </c>
      <c r="L27" s="42"/>
      <c r="M27" s="42">
        <f t="shared" si="39"/>
        <v>9258</v>
      </c>
      <c r="N27" s="42"/>
      <c r="O27" s="42">
        <v>4</v>
      </c>
      <c r="P27" s="42"/>
      <c r="Q27" s="42"/>
      <c r="R27" s="42">
        <v>382</v>
      </c>
      <c r="S27" s="42">
        <v>23</v>
      </c>
      <c r="T27" s="42">
        <f>SUM(R27:S27)</f>
        <v>405</v>
      </c>
      <c r="U27" s="42"/>
      <c r="V27" s="42">
        <v>15</v>
      </c>
      <c r="W27" s="42">
        <f>SUM(U27:V27)</f>
        <v>15</v>
      </c>
      <c r="X27" s="42">
        <f>108+399+1</f>
        <v>508</v>
      </c>
      <c r="Y27" s="42"/>
      <c r="Z27" s="42">
        <v>11</v>
      </c>
      <c r="AA27" s="42">
        <f t="shared" si="31"/>
        <v>519</v>
      </c>
      <c r="AB27" s="82">
        <f t="shared" si="40"/>
        <v>10197</v>
      </c>
      <c r="AC27" s="42">
        <f>1695+1236</f>
        <v>2931</v>
      </c>
      <c r="AD27" s="42">
        <f>103+186</f>
        <v>289</v>
      </c>
      <c r="AE27" s="48">
        <f>SUM(AC27:AD27)</f>
        <v>3220</v>
      </c>
      <c r="AF27" s="82">
        <f t="shared" si="5"/>
        <v>13417</v>
      </c>
      <c r="AG27" s="83">
        <f>AE27/AF27</f>
        <v>0.2399940374152195</v>
      </c>
      <c r="AH27" s="83">
        <f aca="true" t="shared" si="42" ref="AH27:AH37">AC27/AE27</f>
        <v>0.9102484472049689</v>
      </c>
      <c r="AI27" s="83">
        <f t="shared" si="7"/>
        <v>0.2896986054880792</v>
      </c>
      <c r="AJ27" s="83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82"/>
      <c r="AW27" s="42"/>
      <c r="AX27" s="42"/>
      <c r="AY27" s="48"/>
      <c r="AZ27" s="48"/>
      <c r="BA27" s="48"/>
      <c r="BB27" s="45" t="s">
        <v>9</v>
      </c>
      <c r="BC27" s="45"/>
      <c r="BD27" s="45"/>
      <c r="BE27" s="45"/>
      <c r="BF27" s="45"/>
      <c r="BG27" s="38"/>
      <c r="BH27" s="47"/>
      <c r="BI27" s="47"/>
      <c r="BJ27" s="47"/>
      <c r="BK27" s="47"/>
      <c r="BL27" s="78"/>
      <c r="BM27" s="78"/>
      <c r="BN27" s="78"/>
      <c r="BO27" s="6">
        <v>12010</v>
      </c>
      <c r="BP27" s="6">
        <v>535</v>
      </c>
      <c r="BQ27" s="6">
        <v>1338</v>
      </c>
      <c r="BR27" s="6">
        <f>SUM(BO27:BQ27)</f>
        <v>13883</v>
      </c>
      <c r="BS27" s="6">
        <f t="shared" si="35"/>
        <v>15365</v>
      </c>
      <c r="BT27" s="6">
        <v>9109</v>
      </c>
      <c r="BU27" s="6"/>
      <c r="BV27" s="6"/>
      <c r="BW27" s="6">
        <v>6256</v>
      </c>
      <c r="BX27" s="33">
        <v>11335</v>
      </c>
      <c r="BY27" s="90">
        <f t="shared" si="41"/>
        <v>1.8118606138107416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22">
        <v>1112</v>
      </c>
      <c r="CK27" s="22"/>
      <c r="CL27" s="13"/>
      <c r="CM27" s="33"/>
      <c r="CN27" s="33">
        <v>2593</v>
      </c>
      <c r="CO27" s="33">
        <v>3</v>
      </c>
      <c r="CP27" s="33"/>
      <c r="CQ27" s="6">
        <f t="shared" si="25"/>
        <v>2596</v>
      </c>
      <c r="CR27" s="78"/>
      <c r="CS27" s="38"/>
      <c r="CT27" s="47"/>
      <c r="CU27" s="78"/>
      <c r="CV27" s="78"/>
      <c r="CW27" s="6">
        <v>1037</v>
      </c>
      <c r="CX27" s="35"/>
      <c r="CY27" s="6"/>
      <c r="CZ27" s="166"/>
      <c r="DA27" s="6">
        <v>110</v>
      </c>
      <c r="DB27" s="6">
        <v>3771</v>
      </c>
      <c r="DC27" s="6">
        <f aca="true" t="shared" si="43" ref="DC27:DC34">CW27+DA27+DB27</f>
        <v>4918</v>
      </c>
      <c r="DD27" s="6">
        <f t="shared" si="24"/>
        <v>7514</v>
      </c>
      <c r="DE27" s="6"/>
      <c r="DF27" s="6"/>
      <c r="DG27" s="6"/>
      <c r="DH27" s="17">
        <v>62714</v>
      </c>
      <c r="DI27" s="17">
        <v>9828</v>
      </c>
      <c r="DJ27" s="17"/>
      <c r="DK27" s="17">
        <f t="shared" si="20"/>
        <v>9828</v>
      </c>
      <c r="DL27" s="6"/>
      <c r="DM27" s="30">
        <v>93387</v>
      </c>
      <c r="DN27" s="19">
        <v>9613</v>
      </c>
      <c r="DO27" s="5">
        <v>6926</v>
      </c>
      <c r="DP27" s="48">
        <f t="shared" si="21"/>
        <v>109926</v>
      </c>
      <c r="DQ27" s="30">
        <v>28434</v>
      </c>
      <c r="DR27" s="17"/>
      <c r="DS27" s="5">
        <v>17003</v>
      </c>
      <c r="DT27" s="48">
        <f t="shared" si="22"/>
        <v>45437</v>
      </c>
      <c r="DU27" s="6">
        <f t="shared" si="36"/>
        <v>64953</v>
      </c>
      <c r="DV27" s="6">
        <f t="shared" si="37"/>
        <v>9613</v>
      </c>
      <c r="DW27" s="6">
        <f t="shared" si="38"/>
        <v>-10077</v>
      </c>
      <c r="DX27" s="48">
        <f t="shared" si="13"/>
        <v>64489</v>
      </c>
      <c r="DY27" s="6">
        <f t="shared" si="17"/>
        <v>14051</v>
      </c>
      <c r="DZ27" s="6">
        <f t="shared" si="14"/>
        <v>123977</v>
      </c>
      <c r="EA27" s="105">
        <f t="shared" si="15"/>
        <v>0.11333553804334676</v>
      </c>
      <c r="EB27" s="105">
        <f t="shared" si="23"/>
        <v>0.08744973891527028</v>
      </c>
      <c r="EC27" s="6">
        <f t="shared" si="26"/>
        <v>7514</v>
      </c>
      <c r="ED27" s="6">
        <f t="shared" si="27"/>
        <v>52951</v>
      </c>
      <c r="EE27" s="105">
        <f t="shared" si="32"/>
        <v>0.14190477989084246</v>
      </c>
      <c r="EF27" s="6"/>
      <c r="EG27" s="6">
        <f t="shared" si="28"/>
        <v>234345</v>
      </c>
      <c r="EH27" s="6">
        <f t="shared" si="33"/>
        <v>63342</v>
      </c>
      <c r="EI27" s="6">
        <f t="shared" si="34"/>
        <v>69777</v>
      </c>
      <c r="EJ27" s="6">
        <f t="shared" si="29"/>
        <v>62714</v>
      </c>
      <c r="EK27" s="6">
        <f t="shared" si="30"/>
        <v>38512</v>
      </c>
      <c r="EL27" s="6"/>
      <c r="EM27" s="35"/>
    </row>
    <row r="28" spans="1:153" ht="12">
      <c r="A28" s="37">
        <v>2008</v>
      </c>
      <c r="B28" s="34">
        <v>12252</v>
      </c>
      <c r="C28" s="42">
        <v>15940</v>
      </c>
      <c r="D28" s="42" t="s">
        <v>181</v>
      </c>
      <c r="E28" s="42"/>
      <c r="F28" s="42">
        <f>5474</f>
        <v>5474</v>
      </c>
      <c r="G28" s="42"/>
      <c r="H28" s="42"/>
      <c r="I28" s="42"/>
      <c r="J28" s="42"/>
      <c r="K28" s="42">
        <v>345</v>
      </c>
      <c r="L28" s="42"/>
      <c r="M28" s="42">
        <f t="shared" si="39"/>
        <v>5819</v>
      </c>
      <c r="N28" s="42"/>
      <c r="O28" s="42">
        <v>5</v>
      </c>
      <c r="P28" s="42"/>
      <c r="Q28" s="42"/>
      <c r="R28" s="42">
        <v>314</v>
      </c>
      <c r="S28" s="42">
        <v>34</v>
      </c>
      <c r="T28" s="42">
        <f aca="true" t="shared" si="44" ref="T28:T35">SUM(R28:S28)</f>
        <v>348</v>
      </c>
      <c r="U28" s="42"/>
      <c r="V28" s="42">
        <v>24</v>
      </c>
      <c r="W28" s="42">
        <f>SUM(U28:V28)</f>
        <v>24</v>
      </c>
      <c r="X28" s="42">
        <f>169</f>
        <v>169</v>
      </c>
      <c r="Y28" s="42">
        <v>40</v>
      </c>
      <c r="Z28" s="42">
        <v>22</v>
      </c>
      <c r="AA28" s="42">
        <f t="shared" si="31"/>
        <v>231</v>
      </c>
      <c r="AB28" s="82">
        <f t="shared" si="40"/>
        <v>6422</v>
      </c>
      <c r="AC28" s="42">
        <v>2143</v>
      </c>
      <c r="AD28" s="42">
        <v>394</v>
      </c>
      <c r="AE28" s="82">
        <f aca="true" t="shared" si="45" ref="AE28:AE35">SUM(AC28:AD28)</f>
        <v>2537</v>
      </c>
      <c r="AF28" s="82">
        <f t="shared" si="5"/>
        <v>8959</v>
      </c>
      <c r="AG28" s="83">
        <f aca="true" t="shared" si="46" ref="AG28:AG37">AE28/AF28</f>
        <v>0.2831789262194441</v>
      </c>
      <c r="AH28" s="83">
        <f t="shared" si="42"/>
        <v>0.844698462751281</v>
      </c>
      <c r="AI28" s="83">
        <f t="shared" si="7"/>
        <v>0.20706823375775382</v>
      </c>
      <c r="AJ28" s="83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82"/>
      <c r="AW28" s="42"/>
      <c r="AX28" s="42"/>
      <c r="AY28" s="48">
        <v>3727</v>
      </c>
      <c r="AZ28" s="48"/>
      <c r="BA28" s="48"/>
      <c r="BB28" s="45">
        <v>550</v>
      </c>
      <c r="BC28" s="23">
        <v>315</v>
      </c>
      <c r="BD28" s="45"/>
      <c r="BE28" s="45">
        <f>AY28+BC28</f>
        <v>4042</v>
      </c>
      <c r="BF28" s="45"/>
      <c r="BG28" s="35"/>
      <c r="BH28" s="6"/>
      <c r="BI28" s="6"/>
      <c r="BJ28" s="6"/>
      <c r="BK28" s="6"/>
      <c r="BL28" s="77"/>
      <c r="BM28" s="77"/>
      <c r="BN28" s="77"/>
      <c r="BO28" s="6">
        <v>986</v>
      </c>
      <c r="BP28" s="6">
        <v>12959</v>
      </c>
      <c r="BQ28" s="6">
        <v>5426</v>
      </c>
      <c r="BR28" s="6">
        <f aca="true" t="shared" si="47" ref="BR28:BR35">SUM(BO28:BQ28)</f>
        <v>19371</v>
      </c>
      <c r="BS28" s="6">
        <f t="shared" si="35"/>
        <v>19605</v>
      </c>
      <c r="BT28" s="6">
        <v>14610</v>
      </c>
      <c r="BU28" s="6">
        <v>3173</v>
      </c>
      <c r="BV28" s="6">
        <v>1822</v>
      </c>
      <c r="BW28" s="6">
        <v>4995</v>
      </c>
      <c r="BX28" s="33">
        <v>8369</v>
      </c>
      <c r="BY28" s="90">
        <f t="shared" si="41"/>
        <v>1.6754754754754755</v>
      </c>
      <c r="BZ28" s="33">
        <v>8353</v>
      </c>
      <c r="CA28" s="33">
        <f>BZ28*CB28</f>
        <v>918.83</v>
      </c>
      <c r="CB28" s="88">
        <v>0.11</v>
      </c>
      <c r="CC28" s="33">
        <v>1949</v>
      </c>
      <c r="CD28" s="33">
        <f>CC28*CE28</f>
        <v>116.94</v>
      </c>
      <c r="CE28" s="88">
        <v>0.06</v>
      </c>
      <c r="CF28" s="33">
        <f aca="true" t="shared" si="48" ref="CF28:CG35">BZ28+CC28</f>
        <v>10302</v>
      </c>
      <c r="CG28" s="33">
        <f t="shared" si="48"/>
        <v>1035.77</v>
      </c>
      <c r="CH28" s="88">
        <f>CG28/CF28</f>
        <v>0.10054067171423024</v>
      </c>
      <c r="CI28" s="88"/>
      <c r="CJ28" s="22">
        <v>1161</v>
      </c>
      <c r="CK28" s="22"/>
      <c r="CL28" s="13"/>
      <c r="CM28" s="33"/>
      <c r="CN28" s="33">
        <v>2669</v>
      </c>
      <c r="CO28" s="33">
        <v>0</v>
      </c>
      <c r="CP28" s="33"/>
      <c r="CQ28" s="6">
        <f t="shared" si="25"/>
        <v>2669</v>
      </c>
      <c r="CR28" s="77">
        <v>1463</v>
      </c>
      <c r="CS28" s="35">
        <v>2017</v>
      </c>
      <c r="CT28" s="6">
        <f>CS28-CR28</f>
        <v>554</v>
      </c>
      <c r="CU28" s="77"/>
      <c r="CV28" s="77"/>
      <c r="CW28" s="6">
        <v>907</v>
      </c>
      <c r="CX28" s="35"/>
      <c r="CY28" s="6"/>
      <c r="CZ28" s="29"/>
      <c r="DA28" s="6">
        <v>112</v>
      </c>
      <c r="DB28" s="6">
        <v>3072</v>
      </c>
      <c r="DC28" s="6">
        <f t="shared" si="43"/>
        <v>4091</v>
      </c>
      <c r="DD28" s="6">
        <f t="shared" si="24"/>
        <v>6760</v>
      </c>
      <c r="DE28" s="6"/>
      <c r="DF28" s="6"/>
      <c r="DG28" s="6"/>
      <c r="DH28" s="17">
        <v>54859</v>
      </c>
      <c r="DI28" s="17">
        <v>12748</v>
      </c>
      <c r="DJ28" s="17"/>
      <c r="DK28" s="17">
        <f t="shared" si="20"/>
        <v>12748</v>
      </c>
      <c r="DL28" s="6"/>
      <c r="DM28" s="30">
        <v>106012</v>
      </c>
      <c r="DN28" s="19">
        <v>12587</v>
      </c>
      <c r="DO28" s="5">
        <v>7470</v>
      </c>
      <c r="DP28" s="48">
        <f t="shared" si="21"/>
        <v>126069</v>
      </c>
      <c r="DQ28" s="30">
        <v>33076</v>
      </c>
      <c r="DR28" s="17"/>
      <c r="DS28" s="5">
        <v>19331</v>
      </c>
      <c r="DT28" s="48">
        <f t="shared" si="22"/>
        <v>52407</v>
      </c>
      <c r="DU28" s="6">
        <f t="shared" si="36"/>
        <v>72936</v>
      </c>
      <c r="DV28" s="6">
        <f t="shared" si="37"/>
        <v>12587</v>
      </c>
      <c r="DW28" s="6">
        <f t="shared" si="38"/>
        <v>-11861</v>
      </c>
      <c r="DX28" s="48">
        <f t="shared" si="13"/>
        <v>73662</v>
      </c>
      <c r="DY28" s="6">
        <f t="shared" si="17"/>
        <v>15940</v>
      </c>
      <c r="DZ28" s="6">
        <f t="shared" si="14"/>
        <v>142009</v>
      </c>
      <c r="EA28" s="105">
        <f t="shared" si="15"/>
        <v>0.1122464069178714</v>
      </c>
      <c r="EB28" s="105">
        <f t="shared" si="23"/>
        <v>0.09984214993376643</v>
      </c>
      <c r="EC28" s="6">
        <f t="shared" si="26"/>
        <v>6760</v>
      </c>
      <c r="ED28" s="6">
        <f t="shared" si="27"/>
        <v>59167</v>
      </c>
      <c r="EE28" s="105">
        <f t="shared" si="32"/>
        <v>0.11425287744857776</v>
      </c>
      <c r="EF28" s="6"/>
      <c r="EG28" s="6">
        <f t="shared" si="28"/>
        <v>250285</v>
      </c>
      <c r="EH28" s="6">
        <f t="shared" si="33"/>
        <v>75929</v>
      </c>
      <c r="EI28" s="6">
        <f t="shared" si="34"/>
        <v>76537</v>
      </c>
      <c r="EJ28" s="6">
        <f t="shared" si="29"/>
        <v>54859</v>
      </c>
      <c r="EK28" s="6">
        <f t="shared" si="30"/>
        <v>42960</v>
      </c>
      <c r="EL28" s="6"/>
      <c r="EM28" s="35"/>
      <c r="ES28" s="129"/>
      <c r="ET28" s="129"/>
      <c r="EU28" s="129"/>
      <c r="EV28" s="129"/>
      <c r="EW28" s="129"/>
    </row>
    <row r="29" spans="1:143" ht="12">
      <c r="A29" s="37">
        <v>2009</v>
      </c>
      <c r="B29" s="34">
        <v>17186</v>
      </c>
      <c r="C29" s="42">
        <v>22955</v>
      </c>
      <c r="D29" s="42" t="s">
        <v>182</v>
      </c>
      <c r="E29" s="42"/>
      <c r="F29" s="42">
        <f>5585</f>
        <v>5585</v>
      </c>
      <c r="G29" s="42"/>
      <c r="H29" s="42"/>
      <c r="I29" s="42"/>
      <c r="J29" s="42"/>
      <c r="K29" s="42">
        <v>334</v>
      </c>
      <c r="L29" s="42"/>
      <c r="M29" s="42">
        <f t="shared" si="39"/>
        <v>5919</v>
      </c>
      <c r="N29" s="42"/>
      <c r="O29" s="42">
        <v>1</v>
      </c>
      <c r="P29" s="42"/>
      <c r="Q29" s="42"/>
      <c r="R29" s="42">
        <v>368</v>
      </c>
      <c r="S29" s="42">
        <v>31</v>
      </c>
      <c r="T29" s="42">
        <f t="shared" si="44"/>
        <v>399</v>
      </c>
      <c r="U29" s="42">
        <v>2</v>
      </c>
      <c r="V29" s="42">
        <v>44</v>
      </c>
      <c r="W29" s="42">
        <f>SUM(U29:V29)</f>
        <v>46</v>
      </c>
      <c r="X29" s="42">
        <v>164</v>
      </c>
      <c r="Y29" s="42">
        <v>25</v>
      </c>
      <c r="Z29" s="42">
        <v>22</v>
      </c>
      <c r="AA29" s="42">
        <f t="shared" si="31"/>
        <v>211</v>
      </c>
      <c r="AB29" s="82">
        <f t="shared" si="40"/>
        <v>6575</v>
      </c>
      <c r="AC29" s="42">
        <v>1889</v>
      </c>
      <c r="AD29" s="42">
        <v>418</v>
      </c>
      <c r="AE29" s="82">
        <f t="shared" si="45"/>
        <v>2307</v>
      </c>
      <c r="AF29" s="82">
        <f t="shared" si="5"/>
        <v>8882</v>
      </c>
      <c r="AG29" s="83">
        <f t="shared" si="46"/>
        <v>0.2597387975681153</v>
      </c>
      <c r="AH29" s="83">
        <f t="shared" si="42"/>
        <v>0.8188123103597746</v>
      </c>
      <c r="AI29" s="83">
        <f t="shared" si="7"/>
        <v>0.13423716978936343</v>
      </c>
      <c r="AJ29" s="83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82"/>
      <c r="AW29" s="42"/>
      <c r="AX29" s="42"/>
      <c r="AY29" s="48">
        <v>3067</v>
      </c>
      <c r="AZ29" s="48"/>
      <c r="BA29" s="48"/>
      <c r="BB29" s="45">
        <v>437</v>
      </c>
      <c r="BC29" s="23">
        <v>165</v>
      </c>
      <c r="BD29" s="45"/>
      <c r="BE29" s="45">
        <f aca="true" t="shared" si="49" ref="BE29:BE36">AY29+BC29</f>
        <v>3232</v>
      </c>
      <c r="BF29" s="45"/>
      <c r="BG29" s="35"/>
      <c r="BH29" s="6"/>
      <c r="BI29" s="6"/>
      <c r="BJ29" s="6"/>
      <c r="BK29" s="6">
        <v>45</v>
      </c>
      <c r="BL29" s="77"/>
      <c r="BM29" s="77"/>
      <c r="BN29" s="77"/>
      <c r="BO29" s="6"/>
      <c r="BP29" s="6">
        <v>17657</v>
      </c>
      <c r="BQ29" s="6">
        <v>8575</v>
      </c>
      <c r="BR29" s="6">
        <f t="shared" si="47"/>
        <v>26232</v>
      </c>
      <c r="BS29" s="6">
        <f t="shared" si="35"/>
        <v>13389</v>
      </c>
      <c r="BT29" s="6">
        <v>6195</v>
      </c>
      <c r="BU29" s="6">
        <v>1923</v>
      </c>
      <c r="BV29" s="6">
        <v>5271</v>
      </c>
      <c r="BW29" s="6">
        <v>7194</v>
      </c>
      <c r="BX29" s="33">
        <v>14830</v>
      </c>
      <c r="BY29" s="90">
        <f t="shared" si="41"/>
        <v>2.0614400889630247</v>
      </c>
      <c r="BZ29" s="33">
        <v>8072</v>
      </c>
      <c r="CA29" s="33">
        <f aca="true" t="shared" si="50" ref="CA29:CA35">BZ29*CB29</f>
        <v>3551.68</v>
      </c>
      <c r="CB29" s="88">
        <v>0.44</v>
      </c>
      <c r="CC29" s="33">
        <v>2077</v>
      </c>
      <c r="CD29" s="33">
        <f aca="true" t="shared" si="51" ref="CD29:CD35">CC29*CE29</f>
        <v>747.72</v>
      </c>
      <c r="CE29" s="88">
        <v>0.36</v>
      </c>
      <c r="CF29" s="33">
        <f t="shared" si="48"/>
        <v>10149</v>
      </c>
      <c r="CG29" s="33">
        <f t="shared" si="48"/>
        <v>4299.4</v>
      </c>
      <c r="CH29" s="88">
        <f aca="true" t="shared" si="52" ref="CH29:CH35">CG29/CF29</f>
        <v>0.4236279436397674</v>
      </c>
      <c r="CI29" s="88"/>
      <c r="CJ29" s="22">
        <v>1383</v>
      </c>
      <c r="CK29" s="22"/>
      <c r="CL29" s="13"/>
      <c r="CM29" s="33"/>
      <c r="CN29" s="33">
        <v>2659</v>
      </c>
      <c r="CO29" s="33">
        <v>9</v>
      </c>
      <c r="CP29" s="33"/>
      <c r="CQ29" s="6">
        <f t="shared" si="25"/>
        <v>2668</v>
      </c>
      <c r="CR29" s="77">
        <v>1494</v>
      </c>
      <c r="CS29" s="35">
        <v>3289</v>
      </c>
      <c r="CT29" s="6">
        <f aca="true" t="shared" si="53" ref="CT29:CT36">CS29-CR29</f>
        <v>1795</v>
      </c>
      <c r="CU29" s="77"/>
      <c r="CV29" s="77"/>
      <c r="CW29" s="6">
        <v>856</v>
      </c>
      <c r="CX29" s="35"/>
      <c r="CY29" s="6"/>
      <c r="CZ29" s="29"/>
      <c r="DA29" s="6">
        <v>279</v>
      </c>
      <c r="DB29" s="6">
        <v>2656</v>
      </c>
      <c r="DC29" s="6">
        <f t="shared" si="43"/>
        <v>3791</v>
      </c>
      <c r="DD29" s="6">
        <f t="shared" si="24"/>
        <v>6459</v>
      </c>
      <c r="DE29" s="6"/>
      <c r="DF29" s="6"/>
      <c r="DG29" s="6"/>
      <c r="DH29" s="17">
        <v>47548</v>
      </c>
      <c r="DI29" s="17">
        <v>15501</v>
      </c>
      <c r="DJ29" s="17"/>
      <c r="DK29" s="17">
        <f t="shared" si="20"/>
        <v>15501</v>
      </c>
      <c r="DL29" s="6"/>
      <c r="DM29" s="30">
        <v>102714</v>
      </c>
      <c r="DN29" s="19">
        <v>15416</v>
      </c>
      <c r="DO29" s="5">
        <v>8747</v>
      </c>
      <c r="DP29" s="48">
        <f t="shared" si="21"/>
        <v>126877</v>
      </c>
      <c r="DQ29" s="30">
        <v>34206</v>
      </c>
      <c r="DR29" s="17"/>
      <c r="DS29" s="5">
        <v>23667</v>
      </c>
      <c r="DT29" s="48">
        <f t="shared" si="22"/>
        <v>57873</v>
      </c>
      <c r="DU29" s="6">
        <f t="shared" si="36"/>
        <v>68508</v>
      </c>
      <c r="DV29" s="6">
        <f t="shared" si="37"/>
        <v>15416</v>
      </c>
      <c r="DW29" s="6">
        <f t="shared" si="38"/>
        <v>-14920</v>
      </c>
      <c r="DX29" s="48">
        <f t="shared" si="13"/>
        <v>69004</v>
      </c>
      <c r="DY29" s="6">
        <f t="shared" si="17"/>
        <v>22955</v>
      </c>
      <c r="DZ29" s="6">
        <f t="shared" si="14"/>
        <v>149832</v>
      </c>
      <c r="EA29" s="105">
        <f t="shared" si="15"/>
        <v>0.1532049228469219</v>
      </c>
      <c r="EB29" s="105">
        <f t="shared" si="23"/>
        <v>0.12150350339304997</v>
      </c>
      <c r="EC29" s="6">
        <f t="shared" si="26"/>
        <v>6459</v>
      </c>
      <c r="ED29" s="6">
        <f t="shared" si="27"/>
        <v>64332</v>
      </c>
      <c r="EE29" s="105">
        <f t="shared" si="32"/>
        <v>0.10040104458123485</v>
      </c>
      <c r="EF29" s="6"/>
      <c r="EG29" s="6">
        <f t="shared" si="28"/>
        <v>273240</v>
      </c>
      <c r="EH29" s="6">
        <f t="shared" si="33"/>
        <v>91345</v>
      </c>
      <c r="EI29" s="6">
        <f t="shared" si="34"/>
        <v>82996</v>
      </c>
      <c r="EJ29" s="6">
        <f t="shared" si="29"/>
        <v>47548</v>
      </c>
      <c r="EK29" s="6">
        <f t="shared" si="30"/>
        <v>51351</v>
      </c>
      <c r="EL29" s="6"/>
      <c r="EM29" s="35"/>
    </row>
    <row r="30" spans="1:143" ht="12">
      <c r="A30" s="37" t="s">
        <v>5</v>
      </c>
      <c r="B30" s="34">
        <v>19941</v>
      </c>
      <c r="C30" s="42">
        <v>26560</v>
      </c>
      <c r="D30" s="42" t="s">
        <v>183</v>
      </c>
      <c r="E30" s="42"/>
      <c r="F30" s="42">
        <f>8996</f>
        <v>8996</v>
      </c>
      <c r="G30" s="42"/>
      <c r="H30" s="42"/>
      <c r="I30" s="42"/>
      <c r="J30" s="42"/>
      <c r="K30" s="42">
        <v>601</v>
      </c>
      <c r="L30" s="42"/>
      <c r="M30" s="42">
        <f t="shared" si="39"/>
        <v>9597</v>
      </c>
      <c r="N30" s="42"/>
      <c r="O30" s="42"/>
      <c r="P30" s="42"/>
      <c r="Q30" s="42"/>
      <c r="R30" s="42">
        <v>156</v>
      </c>
      <c r="S30" s="42">
        <v>33</v>
      </c>
      <c r="T30" s="42">
        <f t="shared" si="44"/>
        <v>189</v>
      </c>
      <c r="U30" s="42">
        <v>8</v>
      </c>
      <c r="V30" s="42">
        <v>21</v>
      </c>
      <c r="W30" s="42">
        <f aca="true" t="shared" si="54" ref="W30:W35">SUM(U30:V30)</f>
        <v>29</v>
      </c>
      <c r="X30" s="42">
        <f>399</f>
        <v>399</v>
      </c>
      <c r="Y30" s="42">
        <v>116</v>
      </c>
      <c r="Z30" s="42">
        <v>22</v>
      </c>
      <c r="AA30" s="42">
        <f aca="true" t="shared" si="55" ref="AA30:AA35">SUM(X30:Z30)</f>
        <v>537</v>
      </c>
      <c r="AB30" s="82">
        <f t="shared" si="40"/>
        <v>10352</v>
      </c>
      <c r="AC30" s="42">
        <v>2107</v>
      </c>
      <c r="AD30" s="42">
        <v>711</v>
      </c>
      <c r="AE30" s="82">
        <f t="shared" si="45"/>
        <v>2818</v>
      </c>
      <c r="AF30" s="82">
        <f t="shared" si="5"/>
        <v>13170</v>
      </c>
      <c r="AG30" s="83">
        <f t="shared" si="46"/>
        <v>0.21397114654517843</v>
      </c>
      <c r="AH30" s="83">
        <f t="shared" si="42"/>
        <v>0.747693399574166</v>
      </c>
      <c r="AI30" s="83">
        <f t="shared" si="7"/>
        <v>0.14131688481019006</v>
      </c>
      <c r="AJ30" s="83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82"/>
      <c r="AW30" s="42"/>
      <c r="AX30" s="42"/>
      <c r="AY30" s="48">
        <v>3737</v>
      </c>
      <c r="AZ30" s="48"/>
      <c r="BA30" s="48"/>
      <c r="BB30" s="45" t="s">
        <v>9</v>
      </c>
      <c r="BC30" s="23">
        <v>195</v>
      </c>
      <c r="BD30" s="45"/>
      <c r="BE30" s="45">
        <f t="shared" si="49"/>
        <v>3932</v>
      </c>
      <c r="BF30" s="45"/>
      <c r="BG30" s="35"/>
      <c r="BH30" s="6"/>
      <c r="BI30" s="6"/>
      <c r="BJ30" s="6"/>
      <c r="BK30" s="6"/>
      <c r="BL30" s="77"/>
      <c r="BM30" s="77"/>
      <c r="BN30" s="77"/>
      <c r="BO30" s="6"/>
      <c r="BP30" s="6">
        <v>30289</v>
      </c>
      <c r="BQ30" s="6">
        <v>6559</v>
      </c>
      <c r="BR30" s="6">
        <f t="shared" si="47"/>
        <v>36848</v>
      </c>
      <c r="BS30" s="6">
        <f t="shared" si="35"/>
        <v>23323</v>
      </c>
      <c r="BT30" s="6">
        <v>7897</v>
      </c>
      <c r="BU30" s="6">
        <v>1591</v>
      </c>
      <c r="BV30" s="6">
        <v>13835</v>
      </c>
      <c r="BW30" s="6">
        <v>15426</v>
      </c>
      <c r="BX30" s="33">
        <v>24199</v>
      </c>
      <c r="BY30" s="90">
        <f t="shared" si="41"/>
        <v>1.568715156229742</v>
      </c>
      <c r="BZ30" s="33">
        <v>16407</v>
      </c>
      <c r="CA30" s="33">
        <f t="shared" si="50"/>
        <v>10664.550000000001</v>
      </c>
      <c r="CB30" s="88">
        <v>0.65</v>
      </c>
      <c r="CC30" s="33">
        <v>4398</v>
      </c>
      <c r="CD30" s="33">
        <f t="shared" si="51"/>
        <v>2242.98</v>
      </c>
      <c r="CE30" s="88">
        <v>0.51</v>
      </c>
      <c r="CF30" s="33">
        <f t="shared" si="48"/>
        <v>20805</v>
      </c>
      <c r="CG30" s="33">
        <f t="shared" si="48"/>
        <v>12907.53</v>
      </c>
      <c r="CH30" s="88">
        <f t="shared" si="52"/>
        <v>0.6204051910598414</v>
      </c>
      <c r="CI30" s="88"/>
      <c r="CJ30" s="22">
        <v>1863</v>
      </c>
      <c r="CK30" s="22"/>
      <c r="CL30" s="13"/>
      <c r="CM30" s="33"/>
      <c r="CN30" s="33">
        <v>2957</v>
      </c>
      <c r="CO30" s="33">
        <v>131</v>
      </c>
      <c r="CP30" s="33"/>
      <c r="CQ30" s="6">
        <f t="shared" si="25"/>
        <v>3088</v>
      </c>
      <c r="CR30" s="77">
        <v>1463</v>
      </c>
      <c r="CS30" s="35">
        <v>4745</v>
      </c>
      <c r="CT30" s="6">
        <f t="shared" si="53"/>
        <v>3282</v>
      </c>
      <c r="CU30" s="77"/>
      <c r="CV30" s="77"/>
      <c r="CW30" s="6">
        <v>1092</v>
      </c>
      <c r="CX30" s="35"/>
      <c r="CY30" s="6"/>
      <c r="CZ30" s="29"/>
      <c r="DA30" s="6">
        <v>219</v>
      </c>
      <c r="DB30" s="6">
        <v>2275</v>
      </c>
      <c r="DC30" s="6">
        <f t="shared" si="43"/>
        <v>3586</v>
      </c>
      <c r="DD30" s="6">
        <f t="shared" si="24"/>
        <v>6674</v>
      </c>
      <c r="DE30" s="6"/>
      <c r="DF30" s="6"/>
      <c r="DG30" s="6"/>
      <c r="DH30" s="17">
        <v>48822</v>
      </c>
      <c r="DI30" s="17">
        <v>22487</v>
      </c>
      <c r="DJ30" s="17">
        <v>292</v>
      </c>
      <c r="DK30" s="17">
        <f aca="true" t="shared" si="56" ref="DK30:DK36">DI30-DJ30</f>
        <v>22195</v>
      </c>
      <c r="DL30" s="6"/>
      <c r="DM30" s="30">
        <v>113582</v>
      </c>
      <c r="DN30" s="19">
        <v>22410</v>
      </c>
      <c r="DO30" s="5">
        <v>4383</v>
      </c>
      <c r="DP30" s="48">
        <f t="shared" si="21"/>
        <v>140375</v>
      </c>
      <c r="DQ30" s="30">
        <v>33862</v>
      </c>
      <c r="DR30" s="19">
        <v>292</v>
      </c>
      <c r="DS30" s="5">
        <v>21314</v>
      </c>
      <c r="DT30" s="48">
        <f t="shared" si="22"/>
        <v>55468</v>
      </c>
      <c r="DU30" s="6">
        <f t="shared" si="36"/>
        <v>79720</v>
      </c>
      <c r="DV30" s="6">
        <f t="shared" si="37"/>
        <v>22118</v>
      </c>
      <c r="DW30" s="6">
        <f t="shared" si="38"/>
        <v>-16931</v>
      </c>
      <c r="DX30" s="48">
        <f t="shared" si="13"/>
        <v>84907</v>
      </c>
      <c r="DY30" s="6">
        <f t="shared" si="17"/>
        <v>26560</v>
      </c>
      <c r="DZ30" s="6">
        <f t="shared" si="14"/>
        <v>166935</v>
      </c>
      <c r="EA30" s="105">
        <f t="shared" si="15"/>
        <v>0.15910384281307097</v>
      </c>
      <c r="EB30" s="105">
        <f t="shared" si="23"/>
        <v>0.15964381121994659</v>
      </c>
      <c r="EC30" s="6">
        <f t="shared" si="26"/>
        <v>6674</v>
      </c>
      <c r="ED30" s="6">
        <f t="shared" si="27"/>
        <v>62142</v>
      </c>
      <c r="EE30" s="105">
        <f t="shared" si="32"/>
        <v>0.10739918251746002</v>
      </c>
      <c r="EF30" s="6"/>
      <c r="EG30" s="6">
        <f t="shared" si="28"/>
        <v>299800</v>
      </c>
      <c r="EH30" s="6">
        <f t="shared" si="33"/>
        <v>113463</v>
      </c>
      <c r="EI30" s="6">
        <f t="shared" si="34"/>
        <v>89670</v>
      </c>
      <c r="EJ30" s="6">
        <f t="shared" si="29"/>
        <v>48822</v>
      </c>
      <c r="EK30" s="6">
        <f t="shared" si="30"/>
        <v>47845</v>
      </c>
      <c r="EL30" s="6"/>
      <c r="EM30" s="35"/>
    </row>
    <row r="31" spans="1:143" ht="12">
      <c r="A31" s="37" t="s">
        <v>6</v>
      </c>
      <c r="B31" s="34">
        <v>25479</v>
      </c>
      <c r="C31" s="42">
        <v>32270</v>
      </c>
      <c r="D31" s="42" t="s">
        <v>184</v>
      </c>
      <c r="E31" s="42"/>
      <c r="F31" s="42">
        <v>11297</v>
      </c>
      <c r="G31" s="42"/>
      <c r="H31" s="42"/>
      <c r="I31" s="42"/>
      <c r="J31" s="42"/>
      <c r="K31" s="42">
        <v>886</v>
      </c>
      <c r="L31" s="42"/>
      <c r="M31" s="42">
        <f t="shared" si="39"/>
        <v>12183</v>
      </c>
      <c r="N31" s="42"/>
      <c r="O31" s="42"/>
      <c r="P31" s="42"/>
      <c r="Q31" s="42"/>
      <c r="R31" s="42">
        <v>119</v>
      </c>
      <c r="S31" s="42">
        <v>54</v>
      </c>
      <c r="T31" s="42">
        <f t="shared" si="44"/>
        <v>173</v>
      </c>
      <c r="U31" s="42">
        <v>7</v>
      </c>
      <c r="V31" s="42">
        <v>28</v>
      </c>
      <c r="W31" s="42">
        <f t="shared" si="54"/>
        <v>35</v>
      </c>
      <c r="X31" s="42">
        <v>377</v>
      </c>
      <c r="Y31" s="42">
        <v>83</v>
      </c>
      <c r="Z31" s="42">
        <v>26</v>
      </c>
      <c r="AA31" s="42">
        <f t="shared" si="55"/>
        <v>486</v>
      </c>
      <c r="AB31" s="82">
        <f t="shared" si="40"/>
        <v>12877</v>
      </c>
      <c r="AC31" s="42">
        <v>2857</v>
      </c>
      <c r="AD31" s="42">
        <v>1094</v>
      </c>
      <c r="AE31" s="82">
        <f t="shared" si="45"/>
        <v>3951</v>
      </c>
      <c r="AF31" s="82">
        <f t="shared" si="5"/>
        <v>16828</v>
      </c>
      <c r="AG31" s="83">
        <f t="shared" si="46"/>
        <v>0.2347872593296886</v>
      </c>
      <c r="AH31" s="83">
        <f t="shared" si="42"/>
        <v>0.7231080739053404</v>
      </c>
      <c r="AI31" s="83">
        <f t="shared" si="7"/>
        <v>0.15506888025432708</v>
      </c>
      <c r="AJ31" s="83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82"/>
      <c r="AW31" s="42"/>
      <c r="AX31" s="42"/>
      <c r="AY31" s="48">
        <v>5341</v>
      </c>
      <c r="AZ31" s="48"/>
      <c r="BA31" s="48"/>
      <c r="BB31" s="45" t="s">
        <v>9</v>
      </c>
      <c r="BC31" s="23">
        <v>425</v>
      </c>
      <c r="BD31" s="45"/>
      <c r="BE31" s="45">
        <f t="shared" si="49"/>
        <v>5766</v>
      </c>
      <c r="BF31" s="45"/>
      <c r="BG31" s="35"/>
      <c r="BH31" s="6"/>
      <c r="BI31" s="6"/>
      <c r="BJ31" s="6"/>
      <c r="BK31" s="6">
        <v>25</v>
      </c>
      <c r="BL31" s="77"/>
      <c r="BM31" s="77"/>
      <c r="BN31" s="77"/>
      <c r="BO31" s="6"/>
      <c r="BP31" s="6">
        <v>8096</v>
      </c>
      <c r="BQ31" s="6">
        <v>9675</v>
      </c>
      <c r="BR31" s="6">
        <f t="shared" si="47"/>
        <v>17771</v>
      </c>
      <c r="BS31" s="6">
        <f t="shared" si="35"/>
        <v>27751</v>
      </c>
      <c r="BT31" s="6">
        <v>20749</v>
      </c>
      <c r="BU31" s="6">
        <v>2442</v>
      </c>
      <c r="BV31" s="6">
        <v>4560</v>
      </c>
      <c r="BW31" s="6">
        <v>7002</v>
      </c>
      <c r="BX31" s="33">
        <v>9509</v>
      </c>
      <c r="BY31" s="90">
        <f t="shared" si="41"/>
        <v>1.3580405598400458</v>
      </c>
      <c r="BZ31" s="33">
        <v>17407</v>
      </c>
      <c r="CA31" s="33">
        <f t="shared" si="50"/>
        <v>6092.45</v>
      </c>
      <c r="CB31" s="88">
        <v>0.35</v>
      </c>
      <c r="CC31" s="33">
        <v>9860</v>
      </c>
      <c r="CD31" s="33">
        <f t="shared" si="51"/>
        <v>493</v>
      </c>
      <c r="CE31" s="88">
        <v>0.05</v>
      </c>
      <c r="CF31" s="33">
        <f t="shared" si="48"/>
        <v>27267</v>
      </c>
      <c r="CG31" s="33">
        <f t="shared" si="48"/>
        <v>6585.45</v>
      </c>
      <c r="CH31" s="88">
        <f t="shared" si="52"/>
        <v>0.24151721861590933</v>
      </c>
      <c r="CI31" s="88"/>
      <c r="CJ31" s="22">
        <v>2735</v>
      </c>
      <c r="CK31" s="22"/>
      <c r="CL31" s="13"/>
      <c r="CM31" s="33"/>
      <c r="CN31" s="33">
        <v>3358</v>
      </c>
      <c r="CO31" s="33">
        <v>512</v>
      </c>
      <c r="CP31" s="33"/>
      <c r="CQ31" s="6">
        <f t="shared" si="25"/>
        <v>3870</v>
      </c>
      <c r="CR31" s="77">
        <v>1736</v>
      </c>
      <c r="CS31" s="35">
        <v>4160</v>
      </c>
      <c r="CT31" s="6">
        <f t="shared" si="53"/>
        <v>2424</v>
      </c>
      <c r="CU31" s="77"/>
      <c r="CV31" s="77"/>
      <c r="CW31" s="6">
        <v>1070</v>
      </c>
      <c r="CX31" s="35"/>
      <c r="CY31" s="6"/>
      <c r="CZ31" s="29"/>
      <c r="DA31" s="6">
        <v>218</v>
      </c>
      <c r="DB31" s="6">
        <v>2420</v>
      </c>
      <c r="DC31" s="6">
        <f t="shared" si="43"/>
        <v>3708</v>
      </c>
      <c r="DD31" s="6">
        <f t="shared" si="24"/>
        <v>7578</v>
      </c>
      <c r="DE31" s="6"/>
      <c r="DF31" s="6"/>
      <c r="DG31" s="6"/>
      <c r="DH31" s="17">
        <v>59059</v>
      </c>
      <c r="DI31" s="17">
        <v>13323</v>
      </c>
      <c r="DJ31" s="17">
        <v>2510</v>
      </c>
      <c r="DK31" s="17">
        <f t="shared" si="56"/>
        <v>10813</v>
      </c>
      <c r="DL31" s="6"/>
      <c r="DM31" s="30">
        <v>117948</v>
      </c>
      <c r="DN31" s="19">
        <v>13278</v>
      </c>
      <c r="DO31" s="5">
        <v>6845</v>
      </c>
      <c r="DP31" s="48">
        <f t="shared" si="21"/>
        <v>138071</v>
      </c>
      <c r="DQ31" s="30">
        <v>35036</v>
      </c>
      <c r="DR31" s="19">
        <v>2510</v>
      </c>
      <c r="DS31" s="5">
        <v>28405</v>
      </c>
      <c r="DT31" s="48">
        <f t="shared" si="22"/>
        <v>65951</v>
      </c>
      <c r="DU31" s="6">
        <f t="shared" si="36"/>
        <v>82912</v>
      </c>
      <c r="DV31" s="6">
        <f t="shared" si="37"/>
        <v>10768</v>
      </c>
      <c r="DW31" s="6">
        <f t="shared" si="38"/>
        <v>-21560</v>
      </c>
      <c r="DX31" s="48">
        <f t="shared" si="13"/>
        <v>72120</v>
      </c>
      <c r="DY31" s="6">
        <f t="shared" si="17"/>
        <v>32270</v>
      </c>
      <c r="DZ31" s="6">
        <f t="shared" si="14"/>
        <v>170341</v>
      </c>
      <c r="EA31" s="105">
        <f t="shared" si="15"/>
        <v>0.18944352798210648</v>
      </c>
      <c r="EB31" s="105">
        <f t="shared" si="23"/>
        <v>0.09616791360966459</v>
      </c>
      <c r="EC31" s="6">
        <f t="shared" si="26"/>
        <v>7578</v>
      </c>
      <c r="ED31" s="6">
        <f t="shared" si="27"/>
        <v>73529</v>
      </c>
      <c r="EE31" s="105">
        <f t="shared" si="32"/>
        <v>0.10306137714371201</v>
      </c>
      <c r="EF31" s="6"/>
      <c r="EG31" s="6">
        <f t="shared" si="28"/>
        <v>332070</v>
      </c>
      <c r="EH31" s="6">
        <f t="shared" si="33"/>
        <v>124231</v>
      </c>
      <c r="EI31" s="6">
        <f t="shared" si="34"/>
        <v>97248</v>
      </c>
      <c r="EJ31" s="6">
        <f t="shared" si="29"/>
        <v>59059</v>
      </c>
      <c r="EK31" s="6">
        <f t="shared" si="30"/>
        <v>51532</v>
      </c>
      <c r="EL31" s="6"/>
      <c r="EM31" s="35"/>
    </row>
    <row r="32" spans="1:143" ht="12">
      <c r="A32" s="37" t="s">
        <v>7</v>
      </c>
      <c r="B32" s="34">
        <v>21463</v>
      </c>
      <c r="C32" s="42">
        <v>28285</v>
      </c>
      <c r="D32" s="42" t="s">
        <v>185</v>
      </c>
      <c r="E32" s="42"/>
      <c r="F32" s="42">
        <v>13163</v>
      </c>
      <c r="G32" s="42"/>
      <c r="H32" s="42"/>
      <c r="I32" s="42"/>
      <c r="J32" s="42"/>
      <c r="K32" s="42">
        <v>842</v>
      </c>
      <c r="L32" s="42"/>
      <c r="M32" s="42">
        <f t="shared" si="39"/>
        <v>14005</v>
      </c>
      <c r="N32" s="42"/>
      <c r="O32" s="42"/>
      <c r="P32" s="42"/>
      <c r="Q32" s="42">
        <v>723</v>
      </c>
      <c r="R32" s="42">
        <v>69</v>
      </c>
      <c r="S32" s="42">
        <v>51</v>
      </c>
      <c r="T32" s="42">
        <f t="shared" si="44"/>
        <v>120</v>
      </c>
      <c r="U32" s="42">
        <v>13</v>
      </c>
      <c r="V32" s="42">
        <v>51</v>
      </c>
      <c r="W32" s="42">
        <f t="shared" si="54"/>
        <v>64</v>
      </c>
      <c r="X32" s="42">
        <v>328</v>
      </c>
      <c r="Y32" s="42">
        <v>46</v>
      </c>
      <c r="Z32" s="42">
        <v>26</v>
      </c>
      <c r="AA32" s="42">
        <f t="shared" si="55"/>
        <v>400</v>
      </c>
      <c r="AB32" s="82">
        <f t="shared" si="40"/>
        <v>14589</v>
      </c>
      <c r="AC32" s="42">
        <v>3038</v>
      </c>
      <c r="AD32" s="42">
        <v>1381</v>
      </c>
      <c r="AE32" s="82">
        <f t="shared" si="45"/>
        <v>4419</v>
      </c>
      <c r="AF32" s="82">
        <f t="shared" si="5"/>
        <v>19008</v>
      </c>
      <c r="AG32" s="83">
        <f t="shared" si="46"/>
        <v>0.2324810606060606</v>
      </c>
      <c r="AH32" s="83">
        <f t="shared" si="42"/>
        <v>0.6874858565286264</v>
      </c>
      <c r="AI32" s="83">
        <f t="shared" si="7"/>
        <v>0.20588920467781763</v>
      </c>
      <c r="AJ32" s="83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82"/>
      <c r="AW32" s="42"/>
      <c r="AX32" s="42"/>
      <c r="AY32" s="48">
        <v>5773</v>
      </c>
      <c r="AZ32" s="48"/>
      <c r="BA32" s="48"/>
      <c r="BB32" s="45"/>
      <c r="BC32" s="23">
        <v>295</v>
      </c>
      <c r="BD32" s="45"/>
      <c r="BE32" s="45">
        <f t="shared" si="49"/>
        <v>6068</v>
      </c>
      <c r="BF32" s="45"/>
      <c r="BG32" s="35">
        <v>172</v>
      </c>
      <c r="BH32" s="6">
        <v>39</v>
      </c>
      <c r="BI32" s="6">
        <f aca="true" t="shared" si="57" ref="BI32:BI37">BG32+BH32</f>
        <v>211</v>
      </c>
      <c r="BJ32" s="6"/>
      <c r="BK32" s="6"/>
      <c r="BL32" s="77"/>
      <c r="BM32" s="77"/>
      <c r="BN32" s="77"/>
      <c r="BO32" s="6"/>
      <c r="BP32" s="6">
        <v>8745</v>
      </c>
      <c r="BQ32" s="6">
        <v>7667</v>
      </c>
      <c r="BR32" s="6">
        <f t="shared" si="47"/>
        <v>16412</v>
      </c>
      <c r="BS32" s="6">
        <f t="shared" si="35"/>
        <v>27544</v>
      </c>
      <c r="BT32" s="6">
        <v>24157</v>
      </c>
      <c r="BU32" s="6">
        <v>1963</v>
      </c>
      <c r="BV32" s="6">
        <v>1424</v>
      </c>
      <c r="BW32" s="6">
        <v>3387</v>
      </c>
      <c r="BX32" s="33">
        <v>4412</v>
      </c>
      <c r="BY32" s="90">
        <f t="shared" si="41"/>
        <v>1.302627694124594</v>
      </c>
      <c r="BZ32" s="33">
        <v>13952</v>
      </c>
      <c r="CA32" s="33">
        <f t="shared" si="50"/>
        <v>2929.92</v>
      </c>
      <c r="CB32" s="88">
        <v>0.21</v>
      </c>
      <c r="CC32" s="33">
        <v>13396</v>
      </c>
      <c r="CD32" s="33">
        <f t="shared" si="51"/>
        <v>267.92</v>
      </c>
      <c r="CE32" s="88">
        <v>0.02</v>
      </c>
      <c r="CF32" s="33">
        <f t="shared" si="48"/>
        <v>27348</v>
      </c>
      <c r="CG32" s="33">
        <f t="shared" si="48"/>
        <v>3197.84</v>
      </c>
      <c r="CH32" s="88">
        <f t="shared" si="52"/>
        <v>0.11693140266198626</v>
      </c>
      <c r="CI32" s="88"/>
      <c r="CJ32" s="22">
        <v>2403</v>
      </c>
      <c r="CK32" s="22">
        <v>1895</v>
      </c>
      <c r="CL32" s="13"/>
      <c r="CM32" s="33"/>
      <c r="CN32" s="33">
        <v>4694</v>
      </c>
      <c r="CO32" s="33">
        <v>962</v>
      </c>
      <c r="CP32" s="33"/>
      <c r="CQ32" s="6">
        <f t="shared" si="25"/>
        <v>5656</v>
      </c>
      <c r="CR32" s="77">
        <v>3381</v>
      </c>
      <c r="CS32" s="35">
        <v>4119</v>
      </c>
      <c r="CT32" s="6">
        <f t="shared" si="53"/>
        <v>738</v>
      </c>
      <c r="CU32" s="77">
        <v>931</v>
      </c>
      <c r="CV32" s="77"/>
      <c r="CW32" s="6">
        <v>970</v>
      </c>
      <c r="CX32" s="35"/>
      <c r="CY32" s="6">
        <f>CU32-CW32</f>
        <v>-39</v>
      </c>
      <c r="DA32" s="6">
        <v>239</v>
      </c>
      <c r="DB32" s="6">
        <v>2638</v>
      </c>
      <c r="DC32" s="6">
        <f t="shared" si="43"/>
        <v>3847</v>
      </c>
      <c r="DD32" s="6">
        <f t="shared" si="24"/>
        <v>9503</v>
      </c>
      <c r="DE32" s="6"/>
      <c r="DF32" s="6"/>
      <c r="DG32" s="6"/>
      <c r="DH32" s="17">
        <v>57437</v>
      </c>
      <c r="DI32" s="17">
        <v>9104</v>
      </c>
      <c r="DJ32" s="17">
        <v>3710</v>
      </c>
      <c r="DK32" s="17">
        <f t="shared" si="56"/>
        <v>5394</v>
      </c>
      <c r="DL32" s="6"/>
      <c r="DM32" s="30">
        <v>109995</v>
      </c>
      <c r="DN32" s="19">
        <v>9016</v>
      </c>
      <c r="DO32" s="5">
        <v>5706</v>
      </c>
      <c r="DP32" s="48">
        <f t="shared" si="21"/>
        <v>124717</v>
      </c>
      <c r="DQ32" s="30">
        <v>36289</v>
      </c>
      <c r="DR32" s="19">
        <v>3710</v>
      </c>
      <c r="DS32" s="5">
        <v>29347</v>
      </c>
      <c r="DT32" s="48">
        <f t="shared" si="22"/>
        <v>69346</v>
      </c>
      <c r="DU32" s="6">
        <f t="shared" si="36"/>
        <v>73706</v>
      </c>
      <c r="DV32" s="6">
        <f t="shared" si="37"/>
        <v>5306</v>
      </c>
      <c r="DW32" s="6">
        <f t="shared" si="38"/>
        <v>-23641</v>
      </c>
      <c r="DX32" s="48">
        <f t="shared" si="13"/>
        <v>55371</v>
      </c>
      <c r="DY32" s="6">
        <f t="shared" si="17"/>
        <v>28285</v>
      </c>
      <c r="DZ32" s="6">
        <f t="shared" si="14"/>
        <v>153002</v>
      </c>
      <c r="EA32" s="105">
        <f t="shared" si="15"/>
        <v>0.18486686448543158</v>
      </c>
      <c r="EB32" s="105">
        <f t="shared" si="23"/>
        <v>0.07229166833711523</v>
      </c>
      <c r="EC32" s="6">
        <f t="shared" si="26"/>
        <v>9503</v>
      </c>
      <c r="ED32" s="6">
        <f t="shared" si="27"/>
        <v>78849</v>
      </c>
      <c r="EE32" s="105">
        <f t="shared" si="32"/>
        <v>0.12052150312622861</v>
      </c>
      <c r="EF32" s="6"/>
      <c r="EG32" s="6">
        <f t="shared" si="28"/>
        <v>360355</v>
      </c>
      <c r="EH32" s="6">
        <f t="shared" si="33"/>
        <v>129537</v>
      </c>
      <c r="EI32" s="6">
        <f t="shared" si="34"/>
        <v>106751</v>
      </c>
      <c r="EJ32" s="6">
        <f t="shared" si="29"/>
        <v>57437</v>
      </c>
      <c r="EK32" s="6">
        <f t="shared" si="30"/>
        <v>66630</v>
      </c>
      <c r="EL32" s="6"/>
      <c r="EM32" s="35"/>
    </row>
    <row r="33" spans="1:143" ht="12">
      <c r="A33" s="37">
        <v>2013</v>
      </c>
      <c r="B33" s="34">
        <v>15840</v>
      </c>
      <c r="C33" s="42">
        <v>21215</v>
      </c>
      <c r="D33" s="42" t="s">
        <v>186</v>
      </c>
      <c r="E33" s="42"/>
      <c r="F33" s="42">
        <v>9756</v>
      </c>
      <c r="G33" s="42"/>
      <c r="H33" s="42"/>
      <c r="I33" s="42"/>
      <c r="J33" s="42"/>
      <c r="K33" s="42">
        <v>691</v>
      </c>
      <c r="L33" s="42"/>
      <c r="M33" s="42">
        <f t="shared" si="39"/>
        <v>10447</v>
      </c>
      <c r="N33" s="42">
        <v>523</v>
      </c>
      <c r="O33" s="42"/>
      <c r="P33" s="42">
        <v>10</v>
      </c>
      <c r="Q33" s="42">
        <v>691</v>
      </c>
      <c r="R33" s="42">
        <v>70</v>
      </c>
      <c r="S33" s="42">
        <v>52</v>
      </c>
      <c r="T33" s="42">
        <f t="shared" si="44"/>
        <v>122</v>
      </c>
      <c r="U33" s="42">
        <v>13</v>
      </c>
      <c r="V33" s="42">
        <v>58</v>
      </c>
      <c r="W33" s="42">
        <f t="shared" si="54"/>
        <v>71</v>
      </c>
      <c r="X33" s="42">
        <v>248</v>
      </c>
      <c r="Y33" s="42"/>
      <c r="Z33" s="42">
        <v>63</v>
      </c>
      <c r="AA33" s="42">
        <f t="shared" si="55"/>
        <v>311</v>
      </c>
      <c r="AB33" s="82">
        <f t="shared" si="40"/>
        <v>11474</v>
      </c>
      <c r="AC33" s="42">
        <v>2986</v>
      </c>
      <c r="AD33" s="42">
        <v>1951</v>
      </c>
      <c r="AE33" s="82">
        <f t="shared" si="45"/>
        <v>4937</v>
      </c>
      <c r="AF33" s="82">
        <f t="shared" si="5"/>
        <v>16411</v>
      </c>
      <c r="AG33" s="83">
        <f t="shared" si="46"/>
        <v>0.3008348059228566</v>
      </c>
      <c r="AH33" s="83">
        <f t="shared" si="42"/>
        <v>0.6048207413408953</v>
      </c>
      <c r="AI33" s="83">
        <f t="shared" si="7"/>
        <v>0.3116792929292929</v>
      </c>
      <c r="AJ33" s="83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82"/>
      <c r="AW33" s="42"/>
      <c r="AX33" s="42"/>
      <c r="AY33" s="48">
        <v>6420</v>
      </c>
      <c r="AZ33" s="82"/>
      <c r="BA33" s="82"/>
      <c r="BB33" s="45"/>
      <c r="BC33" s="23">
        <v>370</v>
      </c>
      <c r="BD33" s="45"/>
      <c r="BE33" s="45">
        <f t="shared" si="49"/>
        <v>6790</v>
      </c>
      <c r="BF33" s="45"/>
      <c r="BG33" s="35">
        <v>174</v>
      </c>
      <c r="BH33" s="6">
        <v>96</v>
      </c>
      <c r="BI33" s="6">
        <f t="shared" si="57"/>
        <v>270</v>
      </c>
      <c r="BJ33" s="6"/>
      <c r="BK33" s="6">
        <v>100</v>
      </c>
      <c r="BL33" s="77"/>
      <c r="BM33" s="77"/>
      <c r="BN33" s="77"/>
      <c r="BO33" s="6"/>
      <c r="BP33" s="6">
        <v>8706</v>
      </c>
      <c r="BQ33" s="6">
        <v>4290</v>
      </c>
      <c r="BR33" s="6">
        <f t="shared" si="47"/>
        <v>12996</v>
      </c>
      <c r="BS33" s="6">
        <f t="shared" si="35"/>
        <v>20382</v>
      </c>
      <c r="BT33" s="6">
        <v>19046</v>
      </c>
      <c r="BU33" s="6">
        <v>819</v>
      </c>
      <c r="BV33" s="6">
        <v>517</v>
      </c>
      <c r="BW33" s="6">
        <v>1336</v>
      </c>
      <c r="BX33" s="33">
        <v>1901</v>
      </c>
      <c r="BY33" s="90">
        <f t="shared" si="41"/>
        <v>1.4229041916167664</v>
      </c>
      <c r="BZ33" s="33">
        <v>11665</v>
      </c>
      <c r="CA33" s="33">
        <f t="shared" si="50"/>
        <v>1166.5</v>
      </c>
      <c r="CB33" s="88">
        <v>0.1</v>
      </c>
      <c r="CC33" s="33">
        <v>8619</v>
      </c>
      <c r="CD33" s="33">
        <f t="shared" si="51"/>
        <v>172.38</v>
      </c>
      <c r="CE33" s="88">
        <v>0.02</v>
      </c>
      <c r="CF33" s="33">
        <f t="shared" si="48"/>
        <v>20284</v>
      </c>
      <c r="CG33" s="33">
        <f t="shared" si="48"/>
        <v>1338.88</v>
      </c>
      <c r="CH33" s="88">
        <f t="shared" si="52"/>
        <v>0.06600670479195425</v>
      </c>
      <c r="CI33" s="88"/>
      <c r="CJ33" s="22">
        <v>1897</v>
      </c>
      <c r="CK33" s="22">
        <v>1539</v>
      </c>
      <c r="CL33" s="13"/>
      <c r="CM33" s="132">
        <v>1346</v>
      </c>
      <c r="CN33" s="132">
        <v>4388</v>
      </c>
      <c r="CO33" s="132">
        <v>319</v>
      </c>
      <c r="CP33" s="132"/>
      <c r="CQ33" s="77">
        <f t="shared" si="25"/>
        <v>4707</v>
      </c>
      <c r="CR33" s="77">
        <v>5441</v>
      </c>
      <c r="CS33" s="35">
        <v>2813</v>
      </c>
      <c r="CT33" s="6">
        <f t="shared" si="53"/>
        <v>-2628</v>
      </c>
      <c r="CU33" s="77">
        <v>1779</v>
      </c>
      <c r="CV33" s="77"/>
      <c r="CW33" s="6">
        <v>748</v>
      </c>
      <c r="CX33" s="35"/>
      <c r="CY33" s="6">
        <f>CU33-CW33</f>
        <v>1031</v>
      </c>
      <c r="DA33" s="6">
        <v>278</v>
      </c>
      <c r="DB33" s="6">
        <v>3167</v>
      </c>
      <c r="DC33" s="6">
        <f t="shared" si="43"/>
        <v>4193</v>
      </c>
      <c r="DD33" s="6">
        <f t="shared" si="24"/>
        <v>10246</v>
      </c>
      <c r="DE33" s="6"/>
      <c r="DF33" s="6"/>
      <c r="DG33" s="6"/>
      <c r="DH33" s="17">
        <v>52375.30059141167</v>
      </c>
      <c r="DI33" s="17">
        <v>10130</v>
      </c>
      <c r="DJ33" s="17">
        <v>2671</v>
      </c>
      <c r="DK33" s="17">
        <f t="shared" si="56"/>
        <v>7459</v>
      </c>
      <c r="DL33" s="6"/>
      <c r="DM33" s="30">
        <v>105519</v>
      </c>
      <c r="DN33" s="19">
        <v>10034</v>
      </c>
      <c r="DO33" s="5">
        <v>6526</v>
      </c>
      <c r="DP33" s="48">
        <f t="shared" si="21"/>
        <v>122079</v>
      </c>
      <c r="DQ33" s="30">
        <v>35688</v>
      </c>
      <c r="DR33" s="19">
        <v>2671</v>
      </c>
      <c r="DS33" s="5">
        <v>37614</v>
      </c>
      <c r="DT33" s="48">
        <f t="shared" si="22"/>
        <v>75973</v>
      </c>
      <c r="DU33" s="6">
        <f t="shared" si="36"/>
        <v>69831</v>
      </c>
      <c r="DV33" s="6">
        <f t="shared" si="37"/>
        <v>7363</v>
      </c>
      <c r="DW33" s="6">
        <f t="shared" si="38"/>
        <v>-31088</v>
      </c>
      <c r="DX33" s="48">
        <f t="shared" si="13"/>
        <v>46106</v>
      </c>
      <c r="DY33" s="6">
        <f t="shared" si="17"/>
        <v>21215</v>
      </c>
      <c r="DZ33" s="6">
        <f t="shared" si="14"/>
        <v>143294</v>
      </c>
      <c r="EA33" s="105">
        <f t="shared" si="15"/>
        <v>0.14805225620053875</v>
      </c>
      <c r="EB33" s="105">
        <f t="shared" si="23"/>
        <v>0.0821926785114557</v>
      </c>
      <c r="EC33" s="6">
        <f t="shared" si="26"/>
        <v>10246</v>
      </c>
      <c r="ED33" s="6">
        <f t="shared" si="27"/>
        <v>86219</v>
      </c>
      <c r="EE33" s="105">
        <f t="shared" si="32"/>
        <v>0.11883691529709228</v>
      </c>
      <c r="EF33" s="6"/>
      <c r="EG33" s="6">
        <f t="shared" si="28"/>
        <v>381570</v>
      </c>
      <c r="EH33" s="6">
        <f t="shared" si="33"/>
        <v>136900</v>
      </c>
      <c r="EI33" s="6">
        <f t="shared" si="34"/>
        <v>116997</v>
      </c>
      <c r="EJ33" s="6">
        <f t="shared" si="29"/>
        <v>52375.30059141167</v>
      </c>
      <c r="EK33" s="6">
        <f t="shared" si="30"/>
        <v>75297.69940858832</v>
      </c>
      <c r="EL33" s="6"/>
      <c r="EM33" s="35"/>
    </row>
    <row r="34" spans="1:143" ht="12">
      <c r="A34" s="37">
        <v>2014</v>
      </c>
      <c r="B34" s="34">
        <v>17213</v>
      </c>
      <c r="C34" s="42">
        <v>22850</v>
      </c>
      <c r="D34" s="42" t="s">
        <v>187</v>
      </c>
      <c r="E34" s="42"/>
      <c r="F34" s="42">
        <v>5790</v>
      </c>
      <c r="G34" s="42"/>
      <c r="H34" s="42"/>
      <c r="I34" s="42"/>
      <c r="J34" s="42"/>
      <c r="K34" s="42">
        <v>493</v>
      </c>
      <c r="L34" s="42"/>
      <c r="M34" s="42">
        <f t="shared" si="39"/>
        <v>6283</v>
      </c>
      <c r="N34" s="42">
        <v>3198</v>
      </c>
      <c r="O34" s="42"/>
      <c r="P34" s="42">
        <v>18</v>
      </c>
      <c r="Q34" s="42">
        <v>293</v>
      </c>
      <c r="R34" s="42">
        <v>29</v>
      </c>
      <c r="S34" s="42">
        <v>77</v>
      </c>
      <c r="T34" s="42">
        <f t="shared" si="44"/>
        <v>106</v>
      </c>
      <c r="U34" s="42">
        <v>7</v>
      </c>
      <c r="V34" s="42">
        <v>45</v>
      </c>
      <c r="W34" s="42">
        <f t="shared" si="54"/>
        <v>52</v>
      </c>
      <c r="X34" s="42">
        <v>177</v>
      </c>
      <c r="Y34" s="42">
        <v>39</v>
      </c>
      <c r="Z34" s="42">
        <v>18</v>
      </c>
      <c r="AA34" s="42">
        <f t="shared" si="55"/>
        <v>234</v>
      </c>
      <c r="AB34" s="82">
        <f t="shared" si="40"/>
        <v>9873</v>
      </c>
      <c r="AC34" s="42">
        <v>4805</v>
      </c>
      <c r="AD34" s="42">
        <v>1341</v>
      </c>
      <c r="AE34" s="82">
        <f t="shared" si="45"/>
        <v>6146</v>
      </c>
      <c r="AF34" s="82">
        <f t="shared" si="5"/>
        <v>16019</v>
      </c>
      <c r="AG34" s="83">
        <f t="shared" si="46"/>
        <v>0.3836693925962919</v>
      </c>
      <c r="AH34" s="83">
        <f t="shared" si="42"/>
        <v>0.7818093068662545</v>
      </c>
      <c r="AI34" s="83">
        <f t="shared" si="7"/>
        <v>0.357055713704758</v>
      </c>
      <c r="AJ34" s="83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82"/>
      <c r="AW34" s="42"/>
      <c r="AX34" s="42"/>
      <c r="AY34" s="48">
        <v>8262</v>
      </c>
      <c r="AZ34" s="82"/>
      <c r="BA34" s="82"/>
      <c r="BB34" s="45"/>
      <c r="BC34" s="23">
        <v>440</v>
      </c>
      <c r="BD34" s="45"/>
      <c r="BE34" s="45">
        <f t="shared" si="49"/>
        <v>8702</v>
      </c>
      <c r="BF34" s="45"/>
      <c r="BG34" s="35">
        <v>98</v>
      </c>
      <c r="BH34" s="6">
        <v>110</v>
      </c>
      <c r="BI34" s="6">
        <f t="shared" si="57"/>
        <v>208</v>
      </c>
      <c r="BJ34" s="6"/>
      <c r="BK34" s="6">
        <v>34</v>
      </c>
      <c r="BL34" s="77"/>
      <c r="BM34" s="77"/>
      <c r="BN34" s="77"/>
      <c r="BO34" s="6"/>
      <c r="BP34" s="6">
        <v>6789</v>
      </c>
      <c r="BQ34" s="6">
        <v>3078</v>
      </c>
      <c r="BR34" s="6">
        <f t="shared" si="47"/>
        <v>9867</v>
      </c>
      <c r="BS34" s="6">
        <f t="shared" si="35"/>
        <v>11292</v>
      </c>
      <c r="BT34" s="6">
        <v>10296</v>
      </c>
      <c r="BU34" s="6">
        <v>530</v>
      </c>
      <c r="BV34" s="6">
        <v>466</v>
      </c>
      <c r="BW34" s="6">
        <v>996</v>
      </c>
      <c r="BX34" s="33">
        <v>1548</v>
      </c>
      <c r="BY34" s="90">
        <f t="shared" si="41"/>
        <v>1.5542168674698795</v>
      </c>
      <c r="BZ34" s="33">
        <v>6563</v>
      </c>
      <c r="CA34" s="33">
        <f t="shared" si="50"/>
        <v>721.93</v>
      </c>
      <c r="CB34" s="88">
        <v>0.11</v>
      </c>
      <c r="CC34" s="33">
        <v>4729</v>
      </c>
      <c r="CD34" s="33">
        <f t="shared" si="51"/>
        <v>283.74</v>
      </c>
      <c r="CE34" s="88">
        <v>0.06</v>
      </c>
      <c r="CF34" s="33">
        <f t="shared" si="48"/>
        <v>11292</v>
      </c>
      <c r="CG34" s="33">
        <f t="shared" si="48"/>
        <v>1005.67</v>
      </c>
      <c r="CH34" s="88">
        <f t="shared" si="52"/>
        <v>0.0890603967410556</v>
      </c>
      <c r="CI34" s="88"/>
      <c r="CJ34" s="6">
        <v>1989</v>
      </c>
      <c r="CK34" s="6">
        <v>1544</v>
      </c>
      <c r="CL34" s="29"/>
      <c r="CM34" s="33">
        <v>1510</v>
      </c>
      <c r="CN34" s="33">
        <v>3495</v>
      </c>
      <c r="CO34" s="33">
        <v>204</v>
      </c>
      <c r="CP34" s="33">
        <v>1</v>
      </c>
      <c r="CQ34" s="6">
        <f t="shared" si="25"/>
        <v>3700</v>
      </c>
      <c r="CR34" s="77">
        <v>3940</v>
      </c>
      <c r="CS34" s="35">
        <v>3160</v>
      </c>
      <c r="CT34" s="6">
        <f t="shared" si="53"/>
        <v>-780</v>
      </c>
      <c r="CU34" s="77">
        <v>1673</v>
      </c>
      <c r="CV34" s="77"/>
      <c r="CW34" s="6">
        <v>673</v>
      </c>
      <c r="CX34" s="35"/>
      <c r="CY34" s="6">
        <f>CU34-CW34</f>
        <v>1000</v>
      </c>
      <c r="DA34" s="6">
        <v>260</v>
      </c>
      <c r="DB34" s="6">
        <v>2586</v>
      </c>
      <c r="DC34" s="6">
        <f t="shared" si="43"/>
        <v>3519</v>
      </c>
      <c r="DD34" s="6">
        <f t="shared" si="24"/>
        <v>8729</v>
      </c>
      <c r="DE34" s="6"/>
      <c r="DF34" s="6"/>
      <c r="DG34" s="6"/>
      <c r="DH34" s="17">
        <v>46315</v>
      </c>
      <c r="DI34" s="17">
        <v>9679</v>
      </c>
      <c r="DJ34" s="17">
        <v>1404</v>
      </c>
      <c r="DK34" s="17">
        <f t="shared" si="56"/>
        <v>8275</v>
      </c>
      <c r="DL34" s="6"/>
      <c r="DM34" s="30">
        <v>110201</v>
      </c>
      <c r="DN34" s="19">
        <v>9598</v>
      </c>
      <c r="DO34" s="5">
        <v>8666</v>
      </c>
      <c r="DP34" s="48">
        <f t="shared" si="21"/>
        <v>128465</v>
      </c>
      <c r="DQ34" s="30">
        <v>36498</v>
      </c>
      <c r="DR34" s="19">
        <v>1404</v>
      </c>
      <c r="DS34" s="5">
        <v>39595</v>
      </c>
      <c r="DT34" s="48">
        <f t="shared" si="22"/>
        <v>77497</v>
      </c>
      <c r="DU34" s="6">
        <f t="shared" si="36"/>
        <v>73703</v>
      </c>
      <c r="DV34" s="6">
        <f t="shared" si="37"/>
        <v>8194</v>
      </c>
      <c r="DW34" s="6">
        <f t="shared" si="38"/>
        <v>-30929</v>
      </c>
      <c r="DX34" s="48">
        <f t="shared" si="13"/>
        <v>50968</v>
      </c>
      <c r="DY34" s="6">
        <f t="shared" si="17"/>
        <v>22850</v>
      </c>
      <c r="DZ34" s="6">
        <f t="shared" si="14"/>
        <v>151315</v>
      </c>
      <c r="EA34" s="105">
        <f t="shared" si="15"/>
        <v>0.15100948352774016</v>
      </c>
      <c r="EB34" s="105">
        <f t="shared" si="23"/>
        <v>0.07471295683649243</v>
      </c>
      <c r="EC34" s="6">
        <f t="shared" si="26"/>
        <v>8729</v>
      </c>
      <c r="ED34" s="6">
        <f t="shared" si="27"/>
        <v>86226</v>
      </c>
      <c r="EE34" s="105">
        <f t="shared" si="32"/>
        <v>0.10123396655301185</v>
      </c>
      <c r="EF34" s="6"/>
      <c r="EG34" s="6">
        <f t="shared" si="28"/>
        <v>404420</v>
      </c>
      <c r="EH34" s="6">
        <f t="shared" si="33"/>
        <v>145094</v>
      </c>
      <c r="EI34" s="6">
        <f t="shared" si="34"/>
        <v>125726</v>
      </c>
      <c r="EJ34" s="6">
        <f t="shared" si="29"/>
        <v>46315</v>
      </c>
      <c r="EK34" s="6">
        <f t="shared" si="30"/>
        <v>87285</v>
      </c>
      <c r="EL34" s="6"/>
      <c r="EM34" s="35"/>
    </row>
    <row r="35" spans="1:143" ht="12">
      <c r="A35" s="37">
        <v>2015</v>
      </c>
      <c r="B35" s="20">
        <v>35476</v>
      </c>
      <c r="C35" s="42">
        <v>44660</v>
      </c>
      <c r="D35" s="42">
        <v>2125</v>
      </c>
      <c r="E35" s="42"/>
      <c r="F35" s="42">
        <v>4238</v>
      </c>
      <c r="G35" s="42"/>
      <c r="H35" s="42"/>
      <c r="I35" s="42"/>
      <c r="J35" s="42"/>
      <c r="K35" s="42">
        <v>337</v>
      </c>
      <c r="L35" s="42"/>
      <c r="M35" s="42">
        <f t="shared" si="39"/>
        <v>4575</v>
      </c>
      <c r="N35" s="42">
        <v>2098</v>
      </c>
      <c r="O35" s="42"/>
      <c r="P35" s="42">
        <v>28</v>
      </c>
      <c r="Q35" s="42">
        <v>288</v>
      </c>
      <c r="R35" s="42">
        <v>48</v>
      </c>
      <c r="S35" s="42">
        <v>62</v>
      </c>
      <c r="T35" s="42">
        <f t="shared" si="44"/>
        <v>110</v>
      </c>
      <c r="U35" s="42">
        <v>12</v>
      </c>
      <c r="V35" s="42">
        <v>41</v>
      </c>
      <c r="W35" s="42">
        <f t="shared" si="54"/>
        <v>53</v>
      </c>
      <c r="X35" s="42">
        <v>166</v>
      </c>
      <c r="Y35" s="42">
        <v>23</v>
      </c>
      <c r="Z35" s="42"/>
      <c r="AA35" s="42">
        <f t="shared" si="55"/>
        <v>189</v>
      </c>
      <c r="AB35" s="82">
        <f t="shared" si="40"/>
        <v>7025</v>
      </c>
      <c r="AC35" s="42">
        <v>6757</v>
      </c>
      <c r="AD35" s="42">
        <v>1365</v>
      </c>
      <c r="AE35" s="82">
        <f t="shared" si="45"/>
        <v>8122</v>
      </c>
      <c r="AF35" s="82">
        <f t="shared" si="5"/>
        <v>15147</v>
      </c>
      <c r="AG35" s="83">
        <f t="shared" si="46"/>
        <v>0.536211791113752</v>
      </c>
      <c r="AH35" s="83">
        <f t="shared" si="42"/>
        <v>0.8319379463186407</v>
      </c>
      <c r="AI35" s="83">
        <f t="shared" si="7"/>
        <v>0.2289435111060999</v>
      </c>
      <c r="AJ35" s="83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82"/>
      <c r="AW35" s="42"/>
      <c r="AX35" s="42"/>
      <c r="AY35" s="82">
        <v>10783</v>
      </c>
      <c r="AZ35" s="82"/>
      <c r="BA35" s="82"/>
      <c r="BB35" s="45"/>
      <c r="BC35" s="23">
        <v>395</v>
      </c>
      <c r="BD35" s="45"/>
      <c r="BE35" s="45">
        <f t="shared" si="49"/>
        <v>11178</v>
      </c>
      <c r="BF35" s="45"/>
      <c r="BG35" s="35">
        <v>719</v>
      </c>
      <c r="BH35" s="6">
        <v>124</v>
      </c>
      <c r="BI35" s="6">
        <f t="shared" si="57"/>
        <v>843</v>
      </c>
      <c r="BJ35" s="6"/>
      <c r="BK35" s="6">
        <v>276</v>
      </c>
      <c r="BL35" s="77"/>
      <c r="BM35" s="77"/>
      <c r="BN35" s="77"/>
      <c r="BO35" s="79"/>
      <c r="BP35" s="6">
        <v>4023</v>
      </c>
      <c r="BQ35" s="6">
        <v>1975</v>
      </c>
      <c r="BR35" s="6">
        <f t="shared" si="47"/>
        <v>5998</v>
      </c>
      <c r="BS35" s="6">
        <f t="shared" si="35"/>
        <v>7679</v>
      </c>
      <c r="BT35" s="6">
        <v>6796</v>
      </c>
      <c r="BU35" s="6">
        <v>756</v>
      </c>
      <c r="BV35" s="6">
        <v>127</v>
      </c>
      <c r="BW35" s="6">
        <v>883</v>
      </c>
      <c r="BX35" s="33">
        <v>1396</v>
      </c>
      <c r="BY35" s="90">
        <f t="shared" si="41"/>
        <v>1.5809739524348811</v>
      </c>
      <c r="BZ35" s="33">
        <v>4540</v>
      </c>
      <c r="CA35" s="33">
        <f t="shared" si="50"/>
        <v>726.4</v>
      </c>
      <c r="CB35" s="89">
        <v>0.16</v>
      </c>
      <c r="CC35" s="33">
        <v>3139</v>
      </c>
      <c r="CD35" s="33">
        <f t="shared" si="51"/>
        <v>156.95000000000002</v>
      </c>
      <c r="CE35" s="88">
        <v>0.05</v>
      </c>
      <c r="CF35" s="33">
        <f t="shared" si="48"/>
        <v>7679</v>
      </c>
      <c r="CG35" s="33">
        <f t="shared" si="48"/>
        <v>883.35</v>
      </c>
      <c r="CH35" s="88">
        <f t="shared" si="52"/>
        <v>0.1150345097017841</v>
      </c>
      <c r="CI35" s="88"/>
      <c r="CJ35" s="6">
        <v>2062</v>
      </c>
      <c r="CK35" s="6">
        <v>1649</v>
      </c>
      <c r="CL35" s="29"/>
      <c r="CM35" s="33">
        <v>1113</v>
      </c>
      <c r="CN35" s="87">
        <v>3870</v>
      </c>
      <c r="CO35" s="33">
        <v>317</v>
      </c>
      <c r="CP35" s="33">
        <v>87</v>
      </c>
      <c r="CQ35" s="6">
        <f>SUM(CN35:CP35)</f>
        <v>4274</v>
      </c>
      <c r="CR35" s="77">
        <v>2166</v>
      </c>
      <c r="CS35" s="35">
        <v>5955</v>
      </c>
      <c r="CT35" s="6">
        <f t="shared" si="53"/>
        <v>3789</v>
      </c>
      <c r="CU35" s="77">
        <v>668</v>
      </c>
      <c r="CV35" s="77"/>
      <c r="CW35" s="6">
        <v>828</v>
      </c>
      <c r="CX35" s="35"/>
      <c r="CY35" s="6">
        <f>CU35-CW35</f>
        <v>-160</v>
      </c>
      <c r="DA35" s="6">
        <v>310</v>
      </c>
      <c r="DB35" s="6">
        <v>3107</v>
      </c>
      <c r="DC35" s="6">
        <v>4245</v>
      </c>
      <c r="DD35" s="6">
        <f t="shared" si="24"/>
        <v>9632</v>
      </c>
      <c r="DE35" s="6"/>
      <c r="DF35" s="77"/>
      <c r="DG35" s="6"/>
      <c r="DH35" s="17">
        <v>55425</v>
      </c>
      <c r="DI35" s="17">
        <v>12960</v>
      </c>
      <c r="DJ35" s="17">
        <v>648</v>
      </c>
      <c r="DK35" s="17">
        <f t="shared" si="56"/>
        <v>12312</v>
      </c>
      <c r="DL35" s="6"/>
      <c r="DM35" s="30">
        <v>110158</v>
      </c>
      <c r="DN35" s="19">
        <v>12888</v>
      </c>
      <c r="DO35" s="5">
        <v>10039</v>
      </c>
      <c r="DP35" s="48">
        <f t="shared" si="21"/>
        <v>133085</v>
      </c>
      <c r="DQ35" s="30">
        <v>37933</v>
      </c>
      <c r="DR35" s="19">
        <v>648</v>
      </c>
      <c r="DS35" s="5">
        <v>36146</v>
      </c>
      <c r="DT35" s="48">
        <f t="shared" si="22"/>
        <v>74727</v>
      </c>
      <c r="DU35" s="6">
        <f t="shared" si="36"/>
        <v>72225</v>
      </c>
      <c r="DV35" s="6">
        <f t="shared" si="37"/>
        <v>12240</v>
      </c>
      <c r="DW35" s="6">
        <f t="shared" si="38"/>
        <v>-26107</v>
      </c>
      <c r="DX35" s="48">
        <f t="shared" si="13"/>
        <v>58358</v>
      </c>
      <c r="DY35" s="6">
        <f t="shared" si="17"/>
        <v>44660</v>
      </c>
      <c r="DZ35" s="6">
        <f t="shared" si="14"/>
        <v>177745</v>
      </c>
      <c r="EA35" s="105">
        <f t="shared" si="15"/>
        <v>0.25125882584601533</v>
      </c>
      <c r="EB35" s="105">
        <f t="shared" si="23"/>
        <v>0.09684036518014802</v>
      </c>
      <c r="EC35" s="6">
        <f t="shared" si="26"/>
        <v>9632</v>
      </c>
      <c r="ED35" s="6">
        <f t="shared" si="27"/>
        <v>84359</v>
      </c>
      <c r="EE35" s="105">
        <f t="shared" si="32"/>
        <v>0.11417868869948672</v>
      </c>
      <c r="EF35" s="6"/>
      <c r="EG35" s="6">
        <f t="shared" si="28"/>
        <v>449080</v>
      </c>
      <c r="EH35" s="6">
        <f t="shared" si="33"/>
        <v>157334</v>
      </c>
      <c r="EI35" s="6">
        <f t="shared" si="34"/>
        <v>135358</v>
      </c>
      <c r="EJ35" s="6">
        <f t="shared" si="29"/>
        <v>55425</v>
      </c>
      <c r="EK35" s="6">
        <f t="shared" si="30"/>
        <v>100963</v>
      </c>
      <c r="EL35" s="6"/>
      <c r="EM35" s="35"/>
    </row>
    <row r="36" spans="1:143" ht="12">
      <c r="A36" s="37">
        <v>2016</v>
      </c>
      <c r="B36" s="17">
        <v>14670</v>
      </c>
      <c r="C36" s="34">
        <v>18710</v>
      </c>
      <c r="D36" s="34">
        <v>1185</v>
      </c>
      <c r="E36" s="42"/>
      <c r="F36" s="42">
        <v>6576</v>
      </c>
      <c r="G36" s="42"/>
      <c r="H36" s="42"/>
      <c r="I36" s="42"/>
      <c r="J36" s="42"/>
      <c r="K36" s="42"/>
      <c r="L36" s="42"/>
      <c r="M36" s="42">
        <f t="shared" si="39"/>
        <v>6576</v>
      </c>
      <c r="N36" s="42">
        <v>2032</v>
      </c>
      <c r="O36" s="42"/>
      <c r="P36" s="42"/>
      <c r="Q36" s="42"/>
      <c r="R36" s="42"/>
      <c r="S36" s="42"/>
      <c r="T36" s="42">
        <v>252</v>
      </c>
      <c r="U36" s="42"/>
      <c r="V36" s="42"/>
      <c r="W36" s="42">
        <v>109</v>
      </c>
      <c r="X36" s="42"/>
      <c r="Y36" s="42"/>
      <c r="Z36" s="42"/>
      <c r="AA36" s="42"/>
      <c r="AB36" s="82">
        <f t="shared" si="40"/>
        <v>8969</v>
      </c>
      <c r="AC36" s="42">
        <v>9603</v>
      </c>
      <c r="AD36" s="42">
        <v>2486</v>
      </c>
      <c r="AE36" s="82">
        <f>SUM(AC36:AD36)</f>
        <v>12089</v>
      </c>
      <c r="AF36" s="82">
        <f t="shared" si="5"/>
        <v>21058</v>
      </c>
      <c r="AG36" s="83">
        <f t="shared" si="46"/>
        <v>0.5740811093171241</v>
      </c>
      <c r="AH36" s="83">
        <f t="shared" si="42"/>
        <v>0.7943585077343039</v>
      </c>
      <c r="AI36" s="83">
        <f t="shared" si="7"/>
        <v>0.8240627130197682</v>
      </c>
      <c r="AJ36" s="83"/>
      <c r="AK36" s="82">
        <f>AV36+AY36</f>
        <v>26230</v>
      </c>
      <c r="AL36" s="42">
        <v>2445</v>
      </c>
      <c r="AM36" s="42">
        <v>6990</v>
      </c>
      <c r="AN36" s="42">
        <v>49</v>
      </c>
      <c r="AO36" s="42">
        <v>249</v>
      </c>
      <c r="AP36" s="42">
        <v>53</v>
      </c>
      <c r="AQ36" s="42">
        <f>SUM(AN36:AP36)</f>
        <v>351</v>
      </c>
      <c r="AR36" s="42">
        <v>56</v>
      </c>
      <c r="AS36" s="42">
        <v>114</v>
      </c>
      <c r="AT36" s="42">
        <f>SUM(AR36:AS36)</f>
        <v>170</v>
      </c>
      <c r="AU36" s="42">
        <v>711</v>
      </c>
      <c r="AV36" s="82">
        <f>AL36+AM36+AQ36+AT36+AU36</f>
        <v>10667</v>
      </c>
      <c r="AW36" s="42">
        <v>12276</v>
      </c>
      <c r="AX36" s="42">
        <v>3287</v>
      </c>
      <c r="AY36" s="82">
        <f>SUM(AW36:AX36)</f>
        <v>15563</v>
      </c>
      <c r="AZ36" s="95">
        <f>AY36/AK36</f>
        <v>0.5933282500953108</v>
      </c>
      <c r="BA36" s="95"/>
      <c r="BB36" s="6"/>
      <c r="BC36" s="23">
        <v>320</v>
      </c>
      <c r="BD36" s="6"/>
      <c r="BE36" s="45">
        <f t="shared" si="49"/>
        <v>15883</v>
      </c>
      <c r="BF36" s="45"/>
      <c r="BG36" s="35">
        <v>901</v>
      </c>
      <c r="BH36" s="6">
        <v>284</v>
      </c>
      <c r="BI36" s="6">
        <f t="shared" si="57"/>
        <v>1185</v>
      </c>
      <c r="BJ36" s="6"/>
      <c r="BK36" s="6">
        <v>452</v>
      </c>
      <c r="BL36" s="77"/>
      <c r="BM36" s="77">
        <v>200</v>
      </c>
      <c r="BN36" s="77"/>
      <c r="BO36" s="6"/>
      <c r="BP36" s="77"/>
      <c r="BQ36" s="77"/>
      <c r="BR36" s="48"/>
      <c r="BS36" s="48"/>
      <c r="BT36" s="48"/>
      <c r="BU36" s="48"/>
      <c r="BV36" s="48"/>
      <c r="BW36" s="48"/>
      <c r="BX36" s="43">
        <v>1205</v>
      </c>
      <c r="BY36" s="45"/>
      <c r="BZ36" s="45"/>
      <c r="CA36" s="87"/>
      <c r="CB36" s="87"/>
      <c r="CC36" s="87"/>
      <c r="CD36" s="87"/>
      <c r="CE36" s="87"/>
      <c r="CF36" s="87"/>
      <c r="CG36" s="45">
        <f>SUM(CE36:CF36)</f>
        <v>0</v>
      </c>
      <c r="CH36" s="87"/>
      <c r="CI36" s="45"/>
      <c r="CJ36" s="6"/>
      <c r="CK36" s="6"/>
      <c r="CL36" s="35"/>
      <c r="CM36" s="87"/>
      <c r="CN36" s="87"/>
      <c r="CO36" s="87"/>
      <c r="CP36" s="87"/>
      <c r="CQ36" s="6">
        <v>4267</v>
      </c>
      <c r="CR36" s="77">
        <v>2587</v>
      </c>
      <c r="CS36" s="35">
        <v>6483</v>
      </c>
      <c r="CT36" s="6">
        <f t="shared" si="53"/>
        <v>3896</v>
      </c>
      <c r="CU36" s="77">
        <v>414</v>
      </c>
      <c r="CV36" s="77">
        <v>1479</v>
      </c>
      <c r="CW36" s="161">
        <v>1571</v>
      </c>
      <c r="CX36" s="20"/>
      <c r="CY36" s="6"/>
      <c r="CZ36" s="35"/>
      <c r="DA36" s="6"/>
      <c r="DB36" s="35"/>
      <c r="DC36" s="6"/>
      <c r="DD36" s="35"/>
      <c r="DE36" s="6"/>
      <c r="DF36" s="35"/>
      <c r="DG36" s="6"/>
      <c r="DH36" s="19">
        <v>49895</v>
      </c>
      <c r="DI36" s="19">
        <v>17797</v>
      </c>
      <c r="DJ36" s="19">
        <v>480</v>
      </c>
      <c r="DK36" s="19">
        <f t="shared" si="56"/>
        <v>17317</v>
      </c>
      <c r="DL36" s="6"/>
      <c r="DM36" s="30">
        <v>108630</v>
      </c>
      <c r="DN36" s="19">
        <v>17724</v>
      </c>
      <c r="DO36" s="5">
        <v>9973</v>
      </c>
      <c r="DP36" s="48">
        <f t="shared" si="21"/>
        <v>136327</v>
      </c>
      <c r="DQ36" s="30">
        <v>38865</v>
      </c>
      <c r="DR36" s="19">
        <v>480</v>
      </c>
      <c r="DS36" s="5">
        <v>41511</v>
      </c>
      <c r="DT36" s="48">
        <f t="shared" si="22"/>
        <v>80856</v>
      </c>
      <c r="DU36" s="6">
        <f t="shared" si="36"/>
        <v>69765</v>
      </c>
      <c r="DV36" s="6">
        <f t="shared" si="37"/>
        <v>17244</v>
      </c>
      <c r="DW36" s="6">
        <f t="shared" si="38"/>
        <v>-31538</v>
      </c>
      <c r="DX36" s="48">
        <f t="shared" si="13"/>
        <v>55471</v>
      </c>
      <c r="DY36" s="6">
        <f t="shared" si="17"/>
        <v>18710</v>
      </c>
      <c r="DZ36" s="6">
        <f t="shared" si="14"/>
        <v>155037</v>
      </c>
      <c r="EA36" s="105">
        <f t="shared" si="15"/>
        <v>0.12068086972787141</v>
      </c>
      <c r="EB36" s="105">
        <f t="shared" si="23"/>
        <v>0.1300109296030867</v>
      </c>
      <c r="EC36" s="6"/>
      <c r="ED36" s="6"/>
      <c r="EE36" s="105"/>
      <c r="EF36" s="6"/>
      <c r="EG36" s="6">
        <f t="shared" si="28"/>
        <v>467790</v>
      </c>
      <c r="EH36" s="6">
        <f t="shared" si="33"/>
        <v>174578</v>
      </c>
      <c r="EI36" s="6">
        <f t="shared" si="34"/>
        <v>135358</v>
      </c>
      <c r="EJ36" s="6">
        <f t="shared" si="29"/>
        <v>49895</v>
      </c>
      <c r="EK36" s="6">
        <f t="shared" si="30"/>
        <v>107959</v>
      </c>
      <c r="EL36" s="6"/>
      <c r="EM36" s="35"/>
    </row>
    <row r="37" spans="1:143" ht="12">
      <c r="A37" s="31">
        <v>2017</v>
      </c>
      <c r="B37" s="36">
        <v>15373</v>
      </c>
      <c r="C37" s="41">
        <v>19688</v>
      </c>
      <c r="D37" s="41"/>
      <c r="E37" s="41"/>
      <c r="F37" s="41">
        <v>6383</v>
      </c>
      <c r="G37" s="41"/>
      <c r="H37" s="41"/>
      <c r="I37" s="41"/>
      <c r="J37" s="41"/>
      <c r="K37" s="41"/>
      <c r="L37" s="42"/>
      <c r="M37" s="42">
        <v>7584</v>
      </c>
      <c r="N37" s="41">
        <v>2529</v>
      </c>
      <c r="O37" s="41"/>
      <c r="P37" s="41"/>
      <c r="Q37" s="41"/>
      <c r="R37" s="41"/>
      <c r="S37" s="41"/>
      <c r="T37" s="41">
        <v>732</v>
      </c>
      <c r="U37" s="41"/>
      <c r="V37" s="41"/>
      <c r="W37" s="41">
        <v>218</v>
      </c>
      <c r="X37" s="41"/>
      <c r="Y37" s="41"/>
      <c r="Z37" s="41"/>
      <c r="AA37" s="41"/>
      <c r="AB37" s="81">
        <f t="shared" si="40"/>
        <v>11063</v>
      </c>
      <c r="AC37" s="41">
        <v>7587</v>
      </c>
      <c r="AD37" s="41">
        <v>2344</v>
      </c>
      <c r="AE37" s="81">
        <f>SUM(AC37:AD37)</f>
        <v>9931</v>
      </c>
      <c r="AF37" s="82">
        <f t="shared" si="5"/>
        <v>20994</v>
      </c>
      <c r="AG37" s="83">
        <f t="shared" si="46"/>
        <v>0.47303991616652374</v>
      </c>
      <c r="AH37" s="83">
        <f t="shared" si="42"/>
        <v>0.7639714026784815</v>
      </c>
      <c r="AI37" s="83">
        <f t="shared" si="7"/>
        <v>0.6460027320627073</v>
      </c>
      <c r="AJ37" s="153"/>
      <c r="AK37" s="82">
        <f>AV37+AY37</f>
        <v>25611</v>
      </c>
      <c r="AL37" s="41">
        <v>2959</v>
      </c>
      <c r="AM37" s="41">
        <v>7584</v>
      </c>
      <c r="AN37" s="41"/>
      <c r="AO37" s="41"/>
      <c r="AP37" s="41"/>
      <c r="AQ37" s="42">
        <v>996</v>
      </c>
      <c r="AR37" s="41"/>
      <c r="AS37" s="41"/>
      <c r="AT37" s="41">
        <v>239</v>
      </c>
      <c r="AU37" s="41"/>
      <c r="AV37" s="82">
        <f>AL37+AM37+AQ37+AT37+AU37</f>
        <v>11778</v>
      </c>
      <c r="AW37" s="41">
        <v>10933</v>
      </c>
      <c r="AX37" s="41">
        <v>2900</v>
      </c>
      <c r="AY37" s="81">
        <f>SUM(AW37:AX37)</f>
        <v>13833</v>
      </c>
      <c r="AZ37" s="95">
        <f>AY37/AK37</f>
        <v>0.5401194799109758</v>
      </c>
      <c r="BA37" s="96"/>
      <c r="BB37" s="44"/>
      <c r="BC37" s="44"/>
      <c r="BD37" s="44"/>
      <c r="BE37" s="45"/>
      <c r="BF37" s="44"/>
      <c r="BG37" s="56">
        <v>236</v>
      </c>
      <c r="BH37" s="11">
        <v>2126</v>
      </c>
      <c r="BI37" s="11">
        <f t="shared" si="57"/>
        <v>2362</v>
      </c>
      <c r="BJ37" s="11"/>
      <c r="BK37" s="11">
        <v>1309</v>
      </c>
      <c r="BL37" s="76"/>
      <c r="BM37" s="76">
        <v>842</v>
      </c>
      <c r="BN37" s="76"/>
      <c r="BO37" s="11"/>
      <c r="BP37" s="11"/>
      <c r="BQ37" s="11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53"/>
      <c r="CK37" s="53"/>
      <c r="CL37" s="99"/>
      <c r="CM37" s="49"/>
      <c r="CN37" s="49"/>
      <c r="CO37" s="49"/>
      <c r="CP37" s="49"/>
      <c r="CQ37" s="53"/>
      <c r="CR37" s="76"/>
      <c r="CS37" s="56"/>
      <c r="CT37" s="11"/>
      <c r="CU37" s="76"/>
      <c r="CV37" s="76"/>
      <c r="CW37" s="11"/>
      <c r="CX37" s="56"/>
      <c r="CY37" s="11"/>
      <c r="CZ37" s="167"/>
      <c r="DA37" s="11"/>
      <c r="DB37" s="11"/>
      <c r="DC37" s="11"/>
      <c r="DD37" s="11"/>
      <c r="DE37" s="11"/>
      <c r="DF37" s="11">
        <v>200</v>
      </c>
      <c r="DG37" s="11"/>
      <c r="DH37" s="18"/>
      <c r="DI37" s="18"/>
      <c r="DJ37" s="18"/>
      <c r="DK37" s="18"/>
      <c r="DL37" s="53"/>
      <c r="DM37" s="98"/>
      <c r="DN37" s="53"/>
      <c r="DO37" s="99"/>
      <c r="DP37" s="53"/>
      <c r="DQ37" s="98"/>
      <c r="DR37" s="53"/>
      <c r="DS37" s="99"/>
      <c r="DT37" s="53"/>
      <c r="DU37" s="53"/>
      <c r="DV37" s="53"/>
      <c r="DW37" s="53"/>
      <c r="DX37" s="53"/>
      <c r="DY37" s="53"/>
      <c r="DZ37" s="53"/>
      <c r="EA37" s="106"/>
      <c r="EB37" s="105"/>
      <c r="EC37" s="127"/>
      <c r="ED37" s="53"/>
      <c r="EE37" s="106"/>
      <c r="EF37" s="53"/>
      <c r="EG37" s="53"/>
      <c r="EH37" s="6"/>
      <c r="EI37" s="53"/>
      <c r="EJ37" s="53"/>
      <c r="EK37" s="53"/>
      <c r="EL37" s="53"/>
      <c r="EM37" s="143"/>
    </row>
    <row r="38" spans="1:143" ht="12">
      <c r="A38" s="14" t="s">
        <v>0</v>
      </c>
      <c r="B38" s="157"/>
      <c r="C38" s="157"/>
      <c r="D38" s="162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4"/>
      <c r="AC38" s="113"/>
      <c r="AD38" s="113"/>
      <c r="AE38" s="114"/>
      <c r="AF38" s="114"/>
      <c r="AG38" s="115"/>
      <c r="AH38" s="115"/>
      <c r="AI38" s="115"/>
      <c r="AJ38" s="115"/>
      <c r="AK38" s="114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4"/>
      <c r="AW38" s="113"/>
      <c r="AX38" s="113"/>
      <c r="AY38" s="114"/>
      <c r="AZ38" s="116"/>
      <c r="BA38" s="116"/>
      <c r="BB38" s="117"/>
      <c r="BC38" s="117"/>
      <c r="BD38" s="117"/>
      <c r="BE38" s="117"/>
      <c r="BF38" s="117"/>
      <c r="BG38" s="112"/>
      <c r="BH38" s="117"/>
      <c r="BI38" s="117"/>
      <c r="BJ38" s="117"/>
      <c r="BK38" s="117"/>
      <c r="BL38" s="118"/>
      <c r="BM38" s="118"/>
      <c r="BN38" s="118"/>
      <c r="BO38" s="112"/>
      <c r="BP38" s="118"/>
      <c r="BQ38" s="118"/>
      <c r="BR38" s="119"/>
      <c r="BS38" s="119"/>
      <c r="BT38" s="119"/>
      <c r="BU38" s="119"/>
      <c r="BV38" s="119"/>
      <c r="BW38" s="119"/>
      <c r="BX38" s="111"/>
      <c r="BY38" s="120"/>
      <c r="BZ38" s="120"/>
      <c r="CA38" s="121"/>
      <c r="CB38" s="121"/>
      <c r="CC38" s="121"/>
      <c r="CD38" s="121"/>
      <c r="CE38" s="121"/>
      <c r="CF38" s="121"/>
      <c r="CG38" s="120"/>
      <c r="CH38" s="121"/>
      <c r="CI38" s="121"/>
      <c r="CJ38" s="117"/>
      <c r="CK38" s="117"/>
      <c r="CL38" s="118"/>
      <c r="CM38" s="121"/>
      <c r="CN38" s="121"/>
      <c r="CO38" s="121"/>
      <c r="CP38" s="121"/>
      <c r="CQ38" s="117"/>
      <c r="CR38" s="118"/>
      <c r="CS38" s="112"/>
      <c r="CT38" s="117"/>
      <c r="CU38" s="118"/>
      <c r="CV38" s="118"/>
      <c r="CW38" s="117"/>
      <c r="CX38" s="112"/>
      <c r="CY38" s="112"/>
      <c r="CZ38" s="118"/>
      <c r="DA38" s="112"/>
      <c r="DB38" s="112"/>
      <c r="DC38" s="112"/>
      <c r="DD38" s="112"/>
      <c r="DE38" s="112"/>
      <c r="DF38" s="112"/>
      <c r="DG38" s="112"/>
      <c r="DH38" s="122"/>
      <c r="DI38" s="122"/>
      <c r="DJ38" s="122"/>
      <c r="DK38" s="122"/>
      <c r="DL38" s="117"/>
      <c r="DM38" s="123">
        <f aca="true" t="shared" si="58" ref="DM38:DX38">SUM(DM18:DM37)</f>
        <v>1682212</v>
      </c>
      <c r="DN38" s="122">
        <f t="shared" si="58"/>
        <v>197690</v>
      </c>
      <c r="DO38" s="124">
        <f t="shared" si="58"/>
        <v>123794</v>
      </c>
      <c r="DP38" s="119">
        <f t="shared" si="58"/>
        <v>2003696</v>
      </c>
      <c r="DQ38" s="123">
        <f t="shared" si="58"/>
        <v>572775</v>
      </c>
      <c r="DR38" s="122">
        <f t="shared" si="58"/>
        <v>11715</v>
      </c>
      <c r="DS38" s="124">
        <f t="shared" si="58"/>
        <v>439534</v>
      </c>
      <c r="DT38" s="119">
        <f t="shared" si="58"/>
        <v>1024024</v>
      </c>
      <c r="DU38" s="119"/>
      <c r="DV38" s="119"/>
      <c r="DW38" s="119"/>
      <c r="DX38" s="119">
        <f t="shared" si="58"/>
        <v>979672</v>
      </c>
      <c r="DY38" s="119">
        <f>SUM(DY18:DY37)</f>
        <v>508181</v>
      </c>
      <c r="DZ38" s="119">
        <f>SUM(DZ18:DZ37)</f>
        <v>2511877</v>
      </c>
      <c r="EA38" s="103">
        <f>SUM(C10:C36)/DZ38</f>
        <v>0.2643007599496313</v>
      </c>
      <c r="EB38" s="103">
        <f>DN38/DP38</f>
        <v>0.09866267138328369</v>
      </c>
      <c r="EC38" s="119">
        <f>SUM(EC18:EC37)</f>
        <v>141841</v>
      </c>
      <c r="ED38" s="119">
        <f>SUM(ED18:ED37)</f>
        <v>1003879</v>
      </c>
      <c r="EE38" s="103">
        <f>EC38/ED38</f>
        <v>0.14129292474491448</v>
      </c>
      <c r="EF38" s="117"/>
      <c r="EG38" s="117"/>
      <c r="EH38" s="117"/>
      <c r="EI38" s="117"/>
      <c r="EJ38" s="117"/>
      <c r="EK38" s="117"/>
      <c r="EL38" s="117"/>
      <c r="EM38" s="35"/>
    </row>
    <row r="39" spans="1:135" s="133" customFormat="1" ht="12">
      <c r="A39" s="50" t="s">
        <v>11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154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107"/>
      <c r="EB39" s="107"/>
      <c r="EC39" s="109"/>
      <c r="ED39" s="50"/>
      <c r="EE39" s="107"/>
    </row>
    <row r="40" spans="1:135" s="133" customFormat="1" ht="12">
      <c r="A40" s="50" t="s">
        <v>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154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107"/>
      <c r="EB40" s="107"/>
      <c r="EC40" s="109"/>
      <c r="ED40" s="50"/>
      <c r="EE40" s="107"/>
    </row>
    <row r="41" spans="1:135" s="133" customFormat="1" ht="12">
      <c r="A41" s="50" t="s">
        <v>21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154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107"/>
      <c r="EB41" s="107"/>
      <c r="EC41" s="109"/>
      <c r="ED41" s="50"/>
      <c r="EE41" s="107"/>
    </row>
    <row r="42" spans="1:135" s="133" customFormat="1" ht="12">
      <c r="A42" s="50" t="s">
        <v>14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154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107"/>
      <c r="EB42" s="107"/>
      <c r="EC42" s="109"/>
      <c r="ED42" s="50"/>
      <c r="EE42" s="107"/>
    </row>
    <row r="43" spans="1:135" s="133" customFormat="1" ht="12">
      <c r="A43" s="50" t="s">
        <v>13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154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109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107"/>
      <c r="EB43" s="107"/>
      <c r="EC43" s="109"/>
      <c r="ED43" s="50"/>
      <c r="EE43" s="107"/>
    </row>
    <row r="44" spans="1:135" s="133" customFormat="1" ht="12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154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159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107"/>
      <c r="EB44" s="107"/>
      <c r="EC44" s="109"/>
      <c r="ED44" s="50"/>
      <c r="EE44" s="107"/>
    </row>
    <row r="45" spans="1:135" s="133" customFormat="1" ht="12">
      <c r="A45" s="50" t="s">
        <v>132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154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159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107"/>
      <c r="EB45" s="107"/>
      <c r="EC45" s="109"/>
      <c r="ED45" s="50"/>
      <c r="EE45" s="107"/>
    </row>
    <row r="46" spans="1:135" s="133" customFormat="1" ht="12">
      <c r="A46" s="133" t="s">
        <v>20</v>
      </c>
      <c r="AB46" s="134"/>
      <c r="AE46" s="134"/>
      <c r="AF46" s="134"/>
      <c r="AG46" s="134"/>
      <c r="AH46" s="134"/>
      <c r="AI46" s="134"/>
      <c r="AJ46" s="155"/>
      <c r="AK46" s="134"/>
      <c r="AV46" s="134"/>
      <c r="AY46" s="159"/>
      <c r="AZ46" s="134"/>
      <c r="BA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M46" s="135"/>
      <c r="CN46" s="135"/>
      <c r="CO46" s="135"/>
      <c r="CP46" s="135"/>
      <c r="EA46" s="136"/>
      <c r="EB46" s="136"/>
      <c r="EC46" s="135"/>
      <c r="EE46" s="136"/>
    </row>
    <row r="47" spans="1:135" s="137" customFormat="1" ht="12">
      <c r="A47" s="137" t="s">
        <v>129</v>
      </c>
      <c r="AB47" s="138"/>
      <c r="AE47" s="138"/>
      <c r="AF47" s="138"/>
      <c r="AG47" s="138"/>
      <c r="AH47" s="138"/>
      <c r="AI47" s="138"/>
      <c r="AJ47" s="155"/>
      <c r="AK47" s="138"/>
      <c r="AV47" s="138"/>
      <c r="AY47" s="160"/>
      <c r="AZ47" s="138"/>
      <c r="BA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M47" s="135"/>
      <c r="CN47" s="135"/>
      <c r="CO47" s="135"/>
      <c r="CP47" s="135"/>
      <c r="EA47" s="136"/>
      <c r="EB47" s="136"/>
      <c r="EC47" s="135"/>
      <c r="EE47" s="136"/>
    </row>
    <row r="48" spans="1:135" s="137" customFormat="1" ht="12">
      <c r="A48" s="137" t="s">
        <v>127</v>
      </c>
      <c r="AB48" s="138"/>
      <c r="AE48" s="138"/>
      <c r="AF48" s="138"/>
      <c r="AG48" s="138"/>
      <c r="AH48" s="138"/>
      <c r="AI48" s="138"/>
      <c r="AJ48" s="155"/>
      <c r="AK48" s="138"/>
      <c r="AV48" s="138"/>
      <c r="AY48" s="138"/>
      <c r="AZ48" s="138"/>
      <c r="BA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M48" s="135"/>
      <c r="CN48" s="135"/>
      <c r="CO48" s="135"/>
      <c r="CP48" s="135"/>
      <c r="EA48" s="136"/>
      <c r="EB48" s="136"/>
      <c r="EC48" s="135"/>
      <c r="EE48" s="136"/>
    </row>
    <row r="49" ht="12">
      <c r="A49" s="23" t="s">
        <v>126</v>
      </c>
    </row>
    <row r="50" ht="12">
      <c r="A50" s="23" t="s">
        <v>125</v>
      </c>
    </row>
    <row r="51" spans="1:18" ht="12">
      <c r="A51" s="23" t="s">
        <v>145</v>
      </c>
      <c r="R51" s="23" t="s">
        <v>144</v>
      </c>
    </row>
    <row r="52" ht="12">
      <c r="A52" s="23" t="s">
        <v>147</v>
      </c>
    </row>
    <row r="53" ht="12">
      <c r="A53" s="23" t="s">
        <v>146</v>
      </c>
    </row>
    <row r="54" ht="12">
      <c r="A54" s="23" t="s">
        <v>164</v>
      </c>
    </row>
    <row r="55" ht="12">
      <c r="A55" s="23" t="s">
        <v>189</v>
      </c>
    </row>
    <row r="56" spans="1:64" ht="12">
      <c r="A56" s="23" t="s">
        <v>179</v>
      </c>
      <c r="BL56" s="23" t="s">
        <v>180</v>
      </c>
    </row>
    <row r="59" ht="12">
      <c r="M59" s="148"/>
    </row>
  </sheetData>
  <mergeCells count="7">
    <mergeCell ref="A1:EL1"/>
    <mergeCell ref="EN2:ES2"/>
    <mergeCell ref="B2:C2"/>
    <mergeCell ref="BT2:BW2"/>
    <mergeCell ref="CR2:CW2"/>
    <mergeCell ref="AL2:AM2"/>
    <mergeCell ref="BO2:BR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jh</cp:lastModifiedBy>
  <dcterms:created xsi:type="dcterms:W3CDTF">2008-01-04T18:54:36Z</dcterms:created>
  <dcterms:modified xsi:type="dcterms:W3CDTF">2018-02-21T20:56:26Z</dcterms:modified>
  <cp:category/>
  <cp:version/>
  <cp:contentType/>
  <cp:contentStatus/>
</cp:coreProperties>
</file>