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imulatie" sheetId="1" r:id="rId1"/>
    <sheet name="2000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<sst xmlns="http://schemas.openxmlformats.org/spreadsheetml/2006/main" count="137" uniqueCount="101">
  <si>
    <t>Totaal</t>
  </si>
  <si>
    <t>Afkomst</t>
  </si>
  <si>
    <t>Vreemdeling</t>
  </si>
  <si>
    <t>Aantal</t>
  </si>
  <si>
    <t>Europees</t>
  </si>
  <si>
    <t>Belg</t>
  </si>
  <si>
    <t>%</t>
  </si>
  <si>
    <t>Potentieel</t>
  </si>
  <si>
    <t>Bevolking</t>
  </si>
  <si>
    <t>Kiespoten-</t>
  </si>
  <si>
    <t>tieel</t>
  </si>
  <si>
    <t>Nieuwe Belgen</t>
  </si>
  <si>
    <t>Niet-Eur.</t>
  </si>
  <si>
    <t>ingeschreven kiezers / électeurs inscrits</t>
  </si>
  <si>
    <t>neergelegde stemmen / bulletins déposés</t>
  </si>
  <si>
    <t>geldige stemmen / bulletins valables</t>
  </si>
  <si>
    <t>blanco/ongeldig / blancs/nuls</t>
  </si>
  <si>
    <t>aantal zetels / nombre de sièges</t>
  </si>
  <si>
    <t>partij / parti</t>
  </si>
  <si>
    <t>stemmen / votes</t>
  </si>
  <si>
    <t>zetels / sièges</t>
  </si>
  <si>
    <t>VL.BLOK</t>
  </si>
  <si>
    <t>VLD</t>
  </si>
  <si>
    <t>CVP</t>
  </si>
  <si>
    <t>AGALEV</t>
  </si>
  <si>
    <t>Ingeschreven 2001</t>
  </si>
  <si>
    <t>Blanco</t>
  </si>
  <si>
    <t>Stemmen</t>
  </si>
  <si>
    <t>Andere</t>
  </si>
  <si>
    <t>Relatief %</t>
  </si>
  <si>
    <t>Potentiele kiezers</t>
  </si>
  <si>
    <t>Kiespotentieel verkiezingen 2006 (Rijksregister)</t>
  </si>
  <si>
    <t>Europ.</t>
  </si>
  <si>
    <t>Niet-Eur vr.</t>
  </si>
  <si>
    <t>BuG-21</t>
  </si>
  <si>
    <t>info@npdata.be</t>
  </si>
  <si>
    <t>Nieuwe Belg</t>
  </si>
  <si>
    <t>Europa</t>
  </si>
  <si>
    <t>Vreemdelingen 2006</t>
  </si>
  <si>
    <t>VB</t>
  </si>
  <si>
    <t>Oude</t>
  </si>
  <si>
    <t>Belgen</t>
  </si>
  <si>
    <t>Algemeen</t>
  </si>
  <si>
    <t>Stemmen - 2000</t>
  </si>
  <si>
    <t>Totaal geldig</t>
  </si>
  <si>
    <t>totaal</t>
  </si>
  <si>
    <t>Verschil %</t>
  </si>
  <si>
    <t>Nieuwe Belgen na 2000</t>
  </si>
  <si>
    <t>voor 2000</t>
  </si>
  <si>
    <t>Stemmen zoals bevolking in 2000</t>
  </si>
  <si>
    <t>Geen stem voor het VB</t>
  </si>
  <si>
    <t xml:space="preserve"> % inschrijvingen Europese vreemdelingen:</t>
  </si>
  <si>
    <t xml:space="preserve"> % inschrijvingen niet-Europese vreemdelingen:</t>
  </si>
  <si>
    <t xml:space="preserve"> % kiesgerechtigde niet-Europese nieuwe Belgen 2006:</t>
  </si>
  <si>
    <t xml:space="preserve"> Aanpassing van de parameters is mogelijk in de groene vakken</t>
  </si>
  <si>
    <t xml:space="preserve"> Voor technische toelichting zie</t>
  </si>
  <si>
    <t>Van vreemde afkomst</t>
  </si>
  <si>
    <t>Inschrijvingen 2006</t>
  </si>
  <si>
    <t>Maximaal:</t>
  </si>
  <si>
    <t>Simulatie:</t>
  </si>
  <si>
    <t>stemmen =</t>
  </si>
  <si>
    <t>Kiesgerechtigden - 2006</t>
  </si>
  <si>
    <t>Verkiezingsdatabank</t>
  </si>
  <si>
    <t>Effect op het resultaat VB bij verhoging VB stemmen van 'witte' of oude Belgen van niet-vreemde afkomst met:</t>
  </si>
  <si>
    <t>Algemene bevolkingsgegevens 2000 en 2005</t>
  </si>
  <si>
    <t>Relatief</t>
  </si>
  <si>
    <t>verschil</t>
  </si>
  <si>
    <t>tav 2000</t>
  </si>
  <si>
    <t>Eur. vrmd.</t>
  </si>
  <si>
    <t>SAMEN</t>
  </si>
  <si>
    <t>VIVANT</t>
  </si>
  <si>
    <t>Bereken zelf de verkiezingsuitslag: pas de waarden in de groene vakjes aan</t>
  </si>
  <si>
    <t>Simulatie stemmen en % VB en andere partijen gemeenteraadsverkiezingen 2006 - Vergelijking 2000</t>
  </si>
  <si>
    <t>LOKEREN</t>
  </si>
  <si>
    <t>Grafiek</t>
  </si>
  <si>
    <t>Oude Belgen</t>
  </si>
  <si>
    <t>Nieuwe Belgen voor 2000</t>
  </si>
  <si>
    <t>Vreemdelingen</t>
  </si>
  <si>
    <t xml:space="preserve"> Voor informatie en opmerkingen</t>
  </si>
  <si>
    <t>Zie tabellen hieronder</t>
  </si>
  <si>
    <t xml:space="preserve"> % Vreemdelingen en vreemde afkomst</t>
  </si>
  <si>
    <t>Europeanen 2000</t>
  </si>
  <si>
    <t>Rijksregister:</t>
  </si>
  <si>
    <t>Bevolkingsgegevens Belgen, vreemde-</t>
  </si>
  <si>
    <t>lingen en vreemde afkomst in gemeente:</t>
  </si>
  <si>
    <t>Bijkomende stemmen nieuwe Belgen + vreemdelingen tav 2000</t>
  </si>
  <si>
    <t>Totaal stemmen nieuwe Belgen + vreemdelingen op totaal (grafiek)</t>
  </si>
  <si>
    <t xml:space="preserve"> De uitslag partijen in 2000 en simulatie 2006 in de blauwe vakken</t>
  </si>
  <si>
    <t>Uitslagen verkiezingen 2000</t>
  </si>
  <si>
    <t>Bronnen en gegevens</t>
  </si>
  <si>
    <t>% Bijkomende stemmen tav 2000 en % op het totaal</t>
  </si>
  <si>
    <t>Grafiek % op totaal aantal stemmen</t>
  </si>
  <si>
    <t>Grafiek % bijkomende stemmen t.a.v. stemmen in 2000</t>
  </si>
  <si>
    <t>Stemmen in 2000</t>
  </si>
  <si>
    <t>Europese nieuwe Belgen</t>
  </si>
  <si>
    <t>Niet-Europ. nieuwe Belgen</t>
  </si>
  <si>
    <t>Europese vreemdelingen</t>
  </si>
  <si>
    <t>Niet-Europese vreemdelingen</t>
  </si>
  <si>
    <t xml:space="preserve"> Bronnen en basistabellen hieronder</t>
  </si>
  <si>
    <t>LOKEREN - % op totaal mogelijke stemmen</t>
  </si>
  <si>
    <t>LOKEREN - bijkomende stemmen t.a.v. 2000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</si>
</sst>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sz val="11"/>
      <name val="Arial"/>
      <family val="2"/>
    </font>
    <font>
      <b/>
      <sz val="8.25"/>
      <name val="Arial"/>
      <family val="2"/>
    </font>
    <font>
      <sz val="8.25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/>
    </xf>
    <xf numFmtId="164" fontId="1" fillId="2" borderId="9" xfId="0" applyNumberFormat="1" applyFont="1" applyFill="1" applyBorder="1" applyAlignment="1">
      <alignment/>
    </xf>
    <xf numFmtId="164" fontId="1" fillId="2" borderId="1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9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12" xfId="0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10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10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2" fillId="2" borderId="14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13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9" fontId="1" fillId="2" borderId="4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/>
    </xf>
    <xf numFmtId="3" fontId="2" fillId="2" borderId="13" xfId="0" applyNumberFormat="1" applyFont="1" applyFill="1" applyBorder="1" applyAlignment="1" applyProtection="1">
      <alignment/>
      <protection hidden="1"/>
    </xf>
    <xf numFmtId="3" fontId="2" fillId="2" borderId="4" xfId="0" applyNumberFormat="1" applyFont="1" applyFill="1" applyBorder="1" applyAlignment="1" applyProtection="1">
      <alignment/>
      <protection hidden="1"/>
    </xf>
    <xf numFmtId="9" fontId="1" fillId="3" borderId="5" xfId="0" applyNumberFormat="1" applyFont="1" applyFill="1" applyBorder="1" applyAlignment="1" applyProtection="1">
      <alignment/>
      <protection locked="0"/>
    </xf>
    <xf numFmtId="0" fontId="1" fillId="2" borderId="1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164" fontId="2" fillId="4" borderId="4" xfId="0" applyNumberFormat="1" applyFont="1" applyFill="1" applyBorder="1" applyAlignment="1" applyProtection="1">
      <alignment/>
      <protection hidden="1"/>
    </xf>
    <xf numFmtId="0" fontId="1" fillId="2" borderId="9" xfId="0" applyFont="1" applyFill="1" applyBorder="1" applyAlignment="1">
      <alignment/>
    </xf>
    <xf numFmtId="9" fontId="1" fillId="3" borderId="13" xfId="0" applyNumberFormat="1" applyFont="1" applyFill="1" applyBorder="1" applyAlignment="1" applyProtection="1">
      <alignment/>
      <protection locked="0"/>
    </xf>
    <xf numFmtId="9" fontId="1" fillId="3" borderId="16" xfId="0" applyNumberFormat="1" applyFont="1" applyFill="1" applyBorder="1" applyAlignment="1" applyProtection="1">
      <alignment/>
      <protection locked="0"/>
    </xf>
    <xf numFmtId="3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2" borderId="6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 applyProtection="1">
      <alignment/>
      <protection hidden="1"/>
    </xf>
    <xf numFmtId="164" fontId="2" fillId="2" borderId="0" xfId="0" applyNumberFormat="1" applyFont="1" applyFill="1" applyBorder="1" applyAlignment="1" applyProtection="1">
      <alignment/>
      <protection hidden="1"/>
    </xf>
    <xf numFmtId="49" fontId="2" fillId="2" borderId="6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3" fontId="1" fillId="2" borderId="11" xfId="0" applyNumberFormat="1" applyFont="1" applyFill="1" applyBorder="1" applyAlignment="1" applyProtection="1">
      <alignment/>
      <protection hidden="1"/>
    </xf>
    <xf numFmtId="3" fontId="1" fillId="2" borderId="9" xfId="0" applyNumberFormat="1" applyFont="1" applyFill="1" applyBorder="1" applyAlignment="1" applyProtection="1">
      <alignment/>
      <protection hidden="1"/>
    </xf>
    <xf numFmtId="3" fontId="1" fillId="2" borderId="10" xfId="0" applyNumberFormat="1" applyFont="1" applyFill="1" applyBorder="1" applyAlignment="1" applyProtection="1">
      <alignment/>
      <protection hidden="1"/>
    </xf>
    <xf numFmtId="164" fontId="2" fillId="4" borderId="13" xfId="0" applyNumberFormat="1" applyFont="1" applyFill="1" applyBorder="1" applyAlignment="1" applyProtection="1">
      <alignment/>
      <protection hidden="1"/>
    </xf>
    <xf numFmtId="164" fontId="2" fillId="2" borderId="13" xfId="0" applyNumberFormat="1" applyFont="1" applyFill="1" applyBorder="1" applyAlignment="1" applyProtection="1">
      <alignment/>
      <protection hidden="1"/>
    </xf>
    <xf numFmtId="3" fontId="1" fillId="2" borderId="3" xfId="0" applyNumberFormat="1" applyFont="1" applyFill="1" applyBorder="1" applyAlignment="1" applyProtection="1">
      <alignment/>
      <protection hidden="1"/>
    </xf>
    <xf numFmtId="3" fontId="1" fillId="2" borderId="12" xfId="0" applyNumberFormat="1" applyFont="1" applyFill="1" applyBorder="1" applyAlignment="1" applyProtection="1">
      <alignment/>
      <protection hidden="1"/>
    </xf>
    <xf numFmtId="3" fontId="1" fillId="2" borderId="4" xfId="0" applyNumberFormat="1" applyFont="1" applyFill="1" applyBorder="1" applyAlignment="1" applyProtection="1">
      <alignment/>
      <protection hidden="1"/>
    </xf>
    <xf numFmtId="3" fontId="1" fillId="2" borderId="1" xfId="0" applyNumberFormat="1" applyFont="1" applyFill="1" applyBorder="1" applyAlignment="1" applyProtection="1">
      <alignment/>
      <protection hidden="1"/>
    </xf>
    <xf numFmtId="0" fontId="2" fillId="2" borderId="9" xfId="0" applyFont="1" applyFill="1" applyBorder="1" applyAlignment="1">
      <alignment horizontal="left"/>
    </xf>
    <xf numFmtId="0" fontId="1" fillId="2" borderId="16" xfId="0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3" fontId="1" fillId="2" borderId="0" xfId="0" applyNumberFormat="1" applyFont="1" applyFill="1" applyBorder="1" applyAlignment="1" applyProtection="1">
      <alignment/>
      <protection hidden="1"/>
    </xf>
    <xf numFmtId="3" fontId="2" fillId="2" borderId="7" xfId="0" applyNumberFormat="1" applyFont="1" applyFill="1" applyBorder="1" applyAlignment="1">
      <alignment/>
    </xf>
    <xf numFmtId="9" fontId="1" fillId="2" borderId="8" xfId="0" applyNumberFormat="1" applyFont="1" applyFill="1" applyBorder="1" applyAlignment="1">
      <alignment/>
    </xf>
    <xf numFmtId="3" fontId="2" fillId="2" borderId="10" xfId="0" applyNumberFormat="1" applyFont="1" applyFill="1" applyBorder="1" applyAlignment="1" applyProtection="1">
      <alignment/>
      <protection hidden="1"/>
    </xf>
    <xf numFmtId="3" fontId="2" fillId="2" borderId="11" xfId="0" applyNumberFormat="1" applyFont="1" applyFill="1" applyBorder="1" applyAlignment="1" applyProtection="1">
      <alignment/>
      <protection hidden="1"/>
    </xf>
    <xf numFmtId="1" fontId="2" fillId="2" borderId="6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/>
    </xf>
    <xf numFmtId="164" fontId="1" fillId="2" borderId="5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164" fontId="2" fillId="4" borderId="10" xfId="0" applyNumberFormat="1" applyFont="1" applyFill="1" applyBorder="1" applyAlignment="1" applyProtection="1">
      <alignment horizontal="right" vertical="center"/>
      <protection hidden="1"/>
    </xf>
    <xf numFmtId="164" fontId="2" fillId="4" borderId="1" xfId="0" applyNumberFormat="1" applyFont="1" applyFill="1" applyBorder="1" applyAlignment="1" applyProtection="1">
      <alignment horizontal="right" vertical="center"/>
      <protection hidden="1"/>
    </xf>
    <xf numFmtId="164" fontId="2" fillId="4" borderId="8" xfId="0" applyNumberFormat="1" applyFont="1" applyFill="1" applyBorder="1" applyAlignment="1" applyProtection="1">
      <alignment horizontal="right" vertical="center"/>
      <protection hidden="1"/>
    </xf>
    <xf numFmtId="3" fontId="2" fillId="2" borderId="6" xfId="0" applyNumberFormat="1" applyFont="1" applyFill="1" applyBorder="1" applyAlignment="1">
      <alignment horizontal="center"/>
    </xf>
    <xf numFmtId="9" fontId="1" fillId="3" borderId="6" xfId="0" applyNumberFormat="1" applyFont="1" applyFill="1" applyBorder="1" applyAlignment="1" applyProtection="1">
      <alignment/>
      <protection locked="0"/>
    </xf>
    <xf numFmtId="9" fontId="1" fillId="2" borderId="2" xfId="0" applyNumberFormat="1" applyFont="1" applyFill="1" applyBorder="1" applyAlignment="1">
      <alignment/>
    </xf>
    <xf numFmtId="164" fontId="1" fillId="3" borderId="6" xfId="0" applyNumberFormat="1" applyFont="1" applyFill="1" applyBorder="1" applyAlignment="1" applyProtection="1">
      <alignment horizontal="right" vertical="center"/>
      <protection locked="0"/>
    </xf>
    <xf numFmtId="9" fontId="2" fillId="2" borderId="16" xfId="0" applyNumberFormat="1" applyFont="1" applyFill="1" applyBorder="1" applyAlignment="1" applyProtection="1">
      <alignment horizontal="center"/>
      <protection locked="0"/>
    </xf>
    <xf numFmtId="9" fontId="2" fillId="2" borderId="1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>
      <alignment/>
    </xf>
    <xf numFmtId="0" fontId="3" fillId="5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0" fontId="3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3" fontId="1" fillId="2" borderId="16" xfId="0" applyNumberFormat="1" applyFont="1" applyFill="1" applyBorder="1" applyAlignment="1" applyProtection="1">
      <alignment horizontal="right" vertical="center"/>
      <protection hidden="1"/>
    </xf>
    <xf numFmtId="3" fontId="1" fillId="2" borderId="13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1" fillId="2" borderId="16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164" fontId="8" fillId="2" borderId="13" xfId="0" applyNumberFormat="1" applyFont="1" applyFill="1" applyBorder="1" applyAlignment="1" applyProtection="1">
      <alignment/>
      <protection hidden="1"/>
    </xf>
    <xf numFmtId="0" fontId="3" fillId="6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9" fontId="1" fillId="2" borderId="7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6" borderId="6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1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16" applyFill="1" applyBorder="1" applyAlignment="1">
      <alignment/>
    </xf>
    <xf numFmtId="0" fontId="1" fillId="2" borderId="8" xfId="0" applyFont="1" applyFill="1" applyBorder="1" applyAlignment="1">
      <alignment/>
    </xf>
    <xf numFmtId="0" fontId="6" fillId="2" borderId="0" xfId="16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5" fillId="2" borderId="0" xfId="16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64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5" fillId="2" borderId="0" xfId="16" applyFill="1" applyBorder="1" applyAlignment="1" applyProtection="1">
      <alignment/>
      <protection locked="0"/>
    </xf>
    <xf numFmtId="0" fontId="5" fillId="2" borderId="8" xfId="16" applyFill="1" applyBorder="1" applyAlignment="1" applyProtection="1">
      <alignment/>
      <protection locked="0"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4" xfId="0" applyBorder="1" applyAlignment="1">
      <alignment/>
    </xf>
    <xf numFmtId="3" fontId="1" fillId="2" borderId="2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3" fontId="1" fillId="2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1" fillId="2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3" fillId="6" borderId="1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3" fillId="6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/>
    </xf>
    <xf numFmtId="49" fontId="1" fillId="2" borderId="7" xfId="0" applyNumberFormat="1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5" xfId="0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3" fillId="2" borderId="13" xfId="0" applyFont="1" applyFill="1" applyBorder="1" applyAlignment="1">
      <alignment wrapText="1"/>
    </xf>
    <xf numFmtId="0" fontId="3" fillId="2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755"/>
          <c:y val="0.23125"/>
          <c:w val="0.3995"/>
          <c:h val="0.67175"/>
        </c:manualLayout>
      </c:layout>
      <c:pieChart>
        <c:varyColors val="1"/>
        <c:ser>
          <c:idx val="0"/>
          <c:order val="0"/>
          <c:tx>
            <c:strRef>
              <c:f>Simulatie!$C$64</c:f>
              <c:strCache>
                <c:ptCount val="1"/>
                <c:pt idx="0">
                  <c:v>LOKEREN - % op totaal mogelijke stemmen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Simulatie!$D$63:$G$63</c:f>
              <c:strCache/>
            </c:strRef>
          </c:cat>
          <c:val>
            <c:numRef>
              <c:f>Simulatie!$D$64:$G$64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"/>
          <c:y val="0.16525"/>
          <c:w val="0.3615"/>
          <c:h val="0.2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4"/>
          <c:y val="0.32825"/>
          <c:w val="0.40425"/>
          <c:h val="0.67175"/>
        </c:manualLayout>
      </c:layout>
      <c:pieChart>
        <c:varyColors val="1"/>
        <c:ser>
          <c:idx val="0"/>
          <c:order val="0"/>
          <c:tx>
            <c:strRef>
              <c:f>Simulatie!$C$68</c:f>
              <c:strCache>
                <c:ptCount val="1"/>
                <c:pt idx="0">
                  <c:v>LOKEREN - bijkomende stemmen t.a.v. 2000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808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Simulatie!$D$67:$H$67</c:f>
              <c:strCache/>
            </c:strRef>
          </c:cat>
          <c:val>
            <c:numRef>
              <c:f>Simulatie!$D$68:$H$68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5"/>
          <c:y val="0.1245"/>
          <c:w val="0.37825"/>
          <c:h val="0.30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14</xdr:row>
      <xdr:rowOff>76200</xdr:rowOff>
    </xdr:from>
    <xdr:to>
      <xdr:col>14</xdr:col>
      <xdr:colOff>9525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4257675" y="2219325"/>
        <a:ext cx="3905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14</xdr:row>
      <xdr:rowOff>76200</xdr:rowOff>
    </xdr:from>
    <xdr:to>
      <xdr:col>6</xdr:col>
      <xdr:colOff>638175</xdr:colOff>
      <xdr:row>29</xdr:row>
      <xdr:rowOff>104775</xdr:rowOff>
    </xdr:to>
    <xdr:graphicFrame>
      <xdr:nvGraphicFramePr>
        <xdr:cNvPr id="2" name="Chart 3"/>
        <xdr:cNvGraphicFramePr/>
      </xdr:nvGraphicFramePr>
      <xdr:xfrm>
        <a:off x="66675" y="2219325"/>
        <a:ext cx="411480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tes\npdata\Data\Verkiezingen\Antwerpen\Antwerpen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mulatie"/>
      <sheetName val="Antwerpen"/>
      <sheetName val="Blad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npdata.be" TargetMode="External" /><Relationship Id="rId2" Type="http://schemas.openxmlformats.org/officeDocument/2006/relationships/hyperlink" Target="http://www.vub.ac.be/belgianelections/Gemeenten.html" TargetMode="External" /><Relationship Id="rId3" Type="http://schemas.openxmlformats.org/officeDocument/2006/relationships/hyperlink" Target="http://www.rijksregister.fgov.be/rrn_nl/statpotentielekiezers/statistieken/zsc611-10sept2005-c13.pdf" TargetMode="External" /><Relationship Id="rId4" Type="http://schemas.openxmlformats.org/officeDocument/2006/relationships/hyperlink" Target="http://www.rijksregister.fgov.be/rrn_nl/statpotentielekiezers/statistieken/zsc612_01april2006_c14.pdf" TargetMode="External" /><Relationship Id="rId5" Type="http://schemas.openxmlformats.org/officeDocument/2006/relationships/hyperlink" Target="http://www.npdata.be/Data/Vreemdelingen/Inhoud.htm" TargetMode="External" /><Relationship Id="rId6" Type="http://schemas.openxmlformats.org/officeDocument/2006/relationships/hyperlink" Target="http://www.npdata.be/BuG/21/BuG-21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workbookViewId="0" topLeftCell="A1">
      <selection activeCell="J50" sqref="J50:K50"/>
    </sheetView>
  </sheetViews>
  <sheetFormatPr defaultColWidth="9.140625" defaultRowHeight="12.75"/>
  <cols>
    <col min="1" max="1" width="11.140625" style="0" customWidth="1"/>
    <col min="2" max="2" width="6.8515625" style="0" customWidth="1"/>
    <col min="3" max="3" width="7.57421875" style="0" customWidth="1"/>
    <col min="4" max="4" width="7.00390625" style="0" customWidth="1"/>
    <col min="5" max="5" width="10.7109375" style="0" customWidth="1"/>
    <col min="6" max="6" width="9.8515625" style="0" customWidth="1"/>
    <col min="7" max="7" width="9.57421875" style="0" customWidth="1"/>
    <col min="8" max="8" width="7.57421875" style="0" customWidth="1"/>
    <col min="9" max="10" width="8.7109375" style="0" customWidth="1"/>
    <col min="11" max="11" width="8.8515625" style="0" customWidth="1"/>
    <col min="12" max="12" width="8.421875" style="0" customWidth="1"/>
    <col min="14" max="14" width="8.140625" style="0" customWidth="1"/>
  </cols>
  <sheetData>
    <row r="1" spans="1:14" ht="13.5" customHeight="1">
      <c r="A1" s="187" t="s">
        <v>71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17" ht="11.25" customHeight="1">
      <c r="A2" s="190" t="s">
        <v>73</v>
      </c>
      <c r="B2" s="190"/>
      <c r="C2" s="190" t="s">
        <v>72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45"/>
      <c r="P2" s="45"/>
      <c r="Q2" s="45"/>
    </row>
    <row r="3" spans="1:17" ht="3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45"/>
      <c r="N3" s="45"/>
      <c r="O3" s="45"/>
      <c r="P3" s="45"/>
      <c r="Q3" s="45"/>
    </row>
    <row r="4" spans="1:17" ht="13.5" customHeight="1">
      <c r="A4" s="72"/>
      <c r="B4" s="211" t="s">
        <v>43</v>
      </c>
      <c r="C4" s="212"/>
      <c r="D4" s="203" t="s">
        <v>61</v>
      </c>
      <c r="E4" s="204"/>
      <c r="F4" s="204"/>
      <c r="G4" s="204"/>
      <c r="H4" s="204"/>
      <c r="I4" s="204"/>
      <c r="J4" s="204"/>
      <c r="K4" s="204"/>
      <c r="L4" s="204"/>
      <c r="M4" s="118" t="s">
        <v>46</v>
      </c>
      <c r="N4" s="153" t="s">
        <v>65</v>
      </c>
      <c r="O4" s="45"/>
      <c r="P4" s="45"/>
      <c r="Q4" s="45"/>
    </row>
    <row r="5" spans="1:17" ht="12.75">
      <c r="A5" s="27"/>
      <c r="B5" s="27" t="s">
        <v>3</v>
      </c>
      <c r="C5" s="100" t="s">
        <v>6</v>
      </c>
      <c r="D5" s="23" t="s">
        <v>40</v>
      </c>
      <c r="E5" s="23" t="s">
        <v>36</v>
      </c>
      <c r="F5" s="83" t="s">
        <v>47</v>
      </c>
      <c r="G5" s="84"/>
      <c r="H5" s="23" t="s">
        <v>0</v>
      </c>
      <c r="I5" s="107" t="s">
        <v>38</v>
      </c>
      <c r="J5" s="108"/>
      <c r="K5" s="66" t="s">
        <v>42</v>
      </c>
      <c r="L5" s="119" t="s">
        <v>6</v>
      </c>
      <c r="M5" s="120">
        <v>2000</v>
      </c>
      <c r="N5" s="154" t="s">
        <v>66</v>
      </c>
      <c r="O5" s="45"/>
      <c r="P5" s="45"/>
      <c r="Q5" s="45"/>
    </row>
    <row r="6" spans="1:17" ht="12.75">
      <c r="A6" s="40"/>
      <c r="B6" s="65">
        <v>2000</v>
      </c>
      <c r="C6" s="101">
        <v>2000</v>
      </c>
      <c r="D6" s="76" t="s">
        <v>41</v>
      </c>
      <c r="E6" s="76" t="s">
        <v>48</v>
      </c>
      <c r="F6" s="40" t="s">
        <v>37</v>
      </c>
      <c r="G6" s="39" t="s">
        <v>12</v>
      </c>
      <c r="H6" s="64" t="s">
        <v>41</v>
      </c>
      <c r="I6" s="38" t="s">
        <v>37</v>
      </c>
      <c r="J6" s="39" t="s">
        <v>12</v>
      </c>
      <c r="K6" s="67" t="s">
        <v>45</v>
      </c>
      <c r="L6" s="121">
        <v>2006</v>
      </c>
      <c r="M6" s="67">
        <v>2006</v>
      </c>
      <c r="N6" s="155" t="s">
        <v>67</v>
      </c>
      <c r="O6" s="45"/>
      <c r="P6" s="45"/>
      <c r="Q6" s="45"/>
    </row>
    <row r="7" spans="1:17" ht="12.75">
      <c r="A7" s="56" t="s">
        <v>39</v>
      </c>
      <c r="B7" s="145">
        <v>3718</v>
      </c>
      <c r="C7" s="122">
        <f>B7/B9</f>
        <v>0.15174890820782824</v>
      </c>
      <c r="D7" s="102">
        <f>C7*D9+D9*M13</f>
        <v>3782.6788525766156</v>
      </c>
      <c r="E7" s="86">
        <f>C7*E9</f>
        <v>374.4667406189916</v>
      </c>
      <c r="F7" s="86">
        <f>C7*L11*F9</f>
        <v>0</v>
      </c>
      <c r="G7" s="85">
        <f>C7*M11*G9</f>
        <v>0</v>
      </c>
      <c r="H7" s="50">
        <f>SUM(D7:G7)</f>
        <v>4157.145593195607</v>
      </c>
      <c r="I7" s="85">
        <f>C7*L11*I9</f>
        <v>0</v>
      </c>
      <c r="J7" s="87">
        <f>C7*M11*J9</f>
        <v>0</v>
      </c>
      <c r="K7" s="59">
        <f>SUM(H7:J7)</f>
        <v>4157.145593195607</v>
      </c>
      <c r="L7" s="88">
        <f>K7/K$9</f>
        <v>0.14051531496351552</v>
      </c>
      <c r="M7" s="89">
        <f>L7-C7</f>
        <v>-0.011233593244312723</v>
      </c>
      <c r="N7" s="156">
        <f>M7/C7</f>
        <v>-0.07402750620734429</v>
      </c>
      <c r="O7" s="45"/>
      <c r="P7" s="45"/>
      <c r="Q7" s="45"/>
    </row>
    <row r="8" spans="1:17" ht="12.75">
      <c r="A8" s="57" t="s">
        <v>28</v>
      </c>
      <c r="B8" s="144">
        <f>B9-B7</f>
        <v>20783</v>
      </c>
      <c r="C8" s="123">
        <f>B8/B9</f>
        <v>0.8482510917921717</v>
      </c>
      <c r="D8" s="90">
        <f>D9-D7-D9*M13</f>
        <v>21144.544000295806</v>
      </c>
      <c r="E8" s="92">
        <f aca="true" t="shared" si="0" ref="E8:J8">E9-E7</f>
        <v>2093.2066353643095</v>
      </c>
      <c r="F8" s="91">
        <f t="shared" si="0"/>
        <v>24.68577114427891</v>
      </c>
      <c r="G8" s="102">
        <f t="shared" si="0"/>
        <v>1048.4179999999994</v>
      </c>
      <c r="H8" s="92">
        <f t="shared" si="0"/>
        <v>24310.854406804392</v>
      </c>
      <c r="I8" s="90">
        <f t="shared" si="0"/>
        <v>338</v>
      </c>
      <c r="J8" s="93">
        <f t="shared" si="0"/>
        <v>779</v>
      </c>
      <c r="K8" s="60">
        <f>SUM(H8:J8)</f>
        <v>25427.854406804392</v>
      </c>
      <c r="L8" s="71">
        <f>K8/K$9</f>
        <v>0.8594846850364845</v>
      </c>
      <c r="M8" s="89">
        <f>L8-C8</f>
        <v>0.011233593244312723</v>
      </c>
      <c r="N8" s="156">
        <f>M8/C8</f>
        <v>0.013243240536924699</v>
      </c>
      <c r="O8" s="45"/>
      <c r="P8" s="45"/>
      <c r="Q8" s="45"/>
    </row>
    <row r="9" spans="1:17" ht="12.75">
      <c r="A9" s="57" t="s">
        <v>44</v>
      </c>
      <c r="B9" s="146">
        <v>24501</v>
      </c>
      <c r="C9" s="124">
        <f>C7+C8</f>
        <v>1</v>
      </c>
      <c r="D9" s="69">
        <f>C59-E9-F9-G9</f>
        <v>24927.222852872423</v>
      </c>
      <c r="E9" s="103">
        <f>D53*D61*D55+E54*H12*E55</f>
        <v>2467.673375983301</v>
      </c>
      <c r="F9" s="69">
        <f>(D54)*D61*(1-D55)</f>
        <v>24.68577114427891</v>
      </c>
      <c r="G9" s="70">
        <f>(E54)*H12*(1-E55)</f>
        <v>1048.4179999999994</v>
      </c>
      <c r="H9" s="70">
        <f>SUM(D9:G9)</f>
        <v>28468</v>
      </c>
      <c r="I9" s="106">
        <f>D59*H10</f>
        <v>338</v>
      </c>
      <c r="J9" s="105">
        <f>E59*H11</f>
        <v>779</v>
      </c>
      <c r="K9" s="59">
        <f>H9+I9+J9</f>
        <v>29585</v>
      </c>
      <c r="L9" s="71">
        <f>K9/K$9</f>
        <v>1</v>
      </c>
      <c r="M9" s="89">
        <f>L9-C9</f>
        <v>0</v>
      </c>
      <c r="N9" s="156">
        <f>M9/C9</f>
        <v>0</v>
      </c>
      <c r="O9" s="45"/>
      <c r="P9" s="45"/>
      <c r="Q9" s="45"/>
    </row>
    <row r="10" spans="1:19" ht="12.75">
      <c r="A10" s="79" t="s">
        <v>26</v>
      </c>
      <c r="B10" s="147">
        <v>976</v>
      </c>
      <c r="C10" s="218" t="s">
        <v>51</v>
      </c>
      <c r="D10" s="219"/>
      <c r="E10" s="219"/>
      <c r="F10" s="219"/>
      <c r="G10" s="214"/>
      <c r="H10" s="73">
        <v>1</v>
      </c>
      <c r="I10" s="15"/>
      <c r="J10" s="213"/>
      <c r="K10" s="214"/>
      <c r="L10" s="55" t="s">
        <v>68</v>
      </c>
      <c r="M10" s="125" t="s">
        <v>33</v>
      </c>
      <c r="N10" s="66"/>
      <c r="O10" s="37"/>
      <c r="P10" s="37"/>
      <c r="Q10" s="37"/>
      <c r="R10" s="68"/>
      <c r="S10" s="68"/>
    </row>
    <row r="11" spans="1:19" ht="12.75">
      <c r="A11" s="80" t="s">
        <v>27</v>
      </c>
      <c r="B11" s="147">
        <v>25477</v>
      </c>
      <c r="C11" s="220" t="s">
        <v>52</v>
      </c>
      <c r="D11" s="221"/>
      <c r="E11" s="221"/>
      <c r="F11" s="221"/>
      <c r="G11" s="222"/>
      <c r="H11" s="74">
        <v>1</v>
      </c>
      <c r="I11" s="215" t="s">
        <v>49</v>
      </c>
      <c r="J11" s="216"/>
      <c r="K11" s="217"/>
      <c r="L11" s="61">
        <v>0</v>
      </c>
      <c r="M11" s="126">
        <v>0</v>
      </c>
      <c r="N11" s="129"/>
      <c r="O11" s="37"/>
      <c r="P11" s="37"/>
      <c r="Q11" s="37"/>
      <c r="R11" s="68"/>
      <c r="S11" s="68"/>
    </row>
    <row r="12" spans="1:19" ht="12.75">
      <c r="A12" s="78" t="s">
        <v>7</v>
      </c>
      <c r="B12" s="146">
        <v>26909</v>
      </c>
      <c r="C12" s="208" t="s">
        <v>53</v>
      </c>
      <c r="D12" s="209"/>
      <c r="E12" s="209"/>
      <c r="F12" s="209"/>
      <c r="G12" s="210"/>
      <c r="H12" s="74">
        <v>0.7</v>
      </c>
      <c r="I12" s="205" t="s">
        <v>50</v>
      </c>
      <c r="J12" s="206"/>
      <c r="K12" s="207"/>
      <c r="L12" s="104">
        <f>1-L11</f>
        <v>1</v>
      </c>
      <c r="M12" s="127">
        <f>1-M11</f>
        <v>1</v>
      </c>
      <c r="N12" s="130"/>
      <c r="O12" s="37"/>
      <c r="P12" s="37"/>
      <c r="Q12" s="37"/>
      <c r="R12" s="68"/>
      <c r="S12" s="68"/>
    </row>
    <row r="13" spans="1:19" ht="12" customHeight="1">
      <c r="A13" s="42"/>
      <c r="B13" s="132"/>
      <c r="C13" s="191" t="s">
        <v>63</v>
      </c>
      <c r="D13" s="192"/>
      <c r="E13" s="192"/>
      <c r="F13" s="192"/>
      <c r="G13" s="192"/>
      <c r="H13" s="192"/>
      <c r="I13" s="192"/>
      <c r="J13" s="192"/>
      <c r="K13" s="192"/>
      <c r="L13" s="193"/>
      <c r="M13" s="128">
        <v>0</v>
      </c>
      <c r="N13" s="131"/>
      <c r="O13" s="37"/>
      <c r="P13" s="37"/>
      <c r="Q13" s="37"/>
      <c r="R13" s="68"/>
      <c r="S13" s="68"/>
    </row>
    <row r="14" spans="1:19" ht="13.5" customHeight="1">
      <c r="A14" s="197" t="s">
        <v>54</v>
      </c>
      <c r="B14" s="198"/>
      <c r="C14" s="198"/>
      <c r="D14" s="198"/>
      <c r="E14" s="198"/>
      <c r="F14" s="198"/>
      <c r="G14" s="199"/>
      <c r="H14" s="200" t="s">
        <v>87</v>
      </c>
      <c r="I14" s="201"/>
      <c r="J14" s="201"/>
      <c r="K14" s="201"/>
      <c r="L14" s="201"/>
      <c r="M14" s="201"/>
      <c r="N14" s="202"/>
      <c r="O14" s="37"/>
      <c r="P14" s="37"/>
      <c r="Q14" s="37"/>
      <c r="R14" s="68"/>
      <c r="S14" s="68"/>
    </row>
    <row r="15" spans="1:17" ht="12.75">
      <c r="A15" s="45"/>
      <c r="B15" s="45"/>
      <c r="C15" s="45"/>
      <c r="D15" s="45"/>
      <c r="E15" s="45"/>
      <c r="F15" s="45"/>
      <c r="G15" s="45"/>
      <c r="H15" s="52"/>
      <c r="I15" s="52"/>
      <c r="J15" s="45"/>
      <c r="K15" s="45"/>
      <c r="L15" s="45"/>
      <c r="M15" s="45"/>
      <c r="N15" s="45"/>
      <c r="O15" s="45"/>
      <c r="P15" s="45"/>
      <c r="Q15" s="45"/>
    </row>
    <row r="16" spans="1:17" ht="12.75">
      <c r="A16" s="45"/>
      <c r="B16" s="45"/>
      <c r="C16" s="45"/>
      <c r="D16" s="45"/>
      <c r="E16" s="45"/>
      <c r="F16" s="45"/>
      <c r="G16" s="45"/>
      <c r="H16" s="111"/>
      <c r="I16" s="37"/>
      <c r="J16" s="45"/>
      <c r="K16" s="45"/>
      <c r="L16" s="45"/>
      <c r="M16" s="45"/>
      <c r="N16" s="45"/>
      <c r="O16" s="45"/>
      <c r="P16" s="45"/>
      <c r="Q16" s="45"/>
    </row>
    <row r="17" spans="1:17" ht="12.75">
      <c r="A17" s="45"/>
      <c r="B17" s="45"/>
      <c r="C17" s="45"/>
      <c r="D17" s="45"/>
      <c r="E17" s="45"/>
      <c r="F17" s="45"/>
      <c r="G17" s="45"/>
      <c r="H17" s="111"/>
      <c r="I17" s="37"/>
      <c r="J17" s="45"/>
      <c r="K17" s="45"/>
      <c r="L17" s="45"/>
      <c r="M17" s="45"/>
      <c r="N17" s="45"/>
      <c r="O17" s="45"/>
      <c r="P17" s="45"/>
      <c r="Q17" s="45"/>
    </row>
    <row r="18" spans="1:17" ht="12.75">
      <c r="A18" s="45"/>
      <c r="B18" s="45"/>
      <c r="C18" s="45"/>
      <c r="D18" s="45"/>
      <c r="E18" s="45"/>
      <c r="F18" s="45"/>
      <c r="G18" s="45"/>
      <c r="H18" s="52"/>
      <c r="I18" s="52"/>
      <c r="J18" s="45"/>
      <c r="K18" s="45"/>
      <c r="L18" s="45"/>
      <c r="M18" s="45"/>
      <c r="N18" s="45"/>
      <c r="O18" s="45"/>
      <c r="P18" s="45"/>
      <c r="Q18" s="45"/>
    </row>
    <row r="19" spans="1:17" ht="12.75">
      <c r="A19" s="45"/>
      <c r="B19" s="45"/>
      <c r="C19" s="45"/>
      <c r="D19" s="45"/>
      <c r="E19" s="45"/>
      <c r="F19" s="45"/>
      <c r="G19" s="45"/>
      <c r="H19" s="171"/>
      <c r="I19" s="168"/>
      <c r="J19" s="45"/>
      <c r="K19" s="45"/>
      <c r="L19" s="45"/>
      <c r="M19" s="45"/>
      <c r="N19" s="45"/>
      <c r="O19" s="45"/>
      <c r="P19" s="45"/>
      <c r="Q19" s="45"/>
    </row>
    <row r="20" spans="1:17" ht="12.75">
      <c r="A20" s="45"/>
      <c r="B20" s="45"/>
      <c r="C20" s="45"/>
      <c r="D20" s="45"/>
      <c r="E20" s="45"/>
      <c r="F20" s="45"/>
      <c r="G20" s="45"/>
      <c r="H20" s="171"/>
      <c r="I20" s="168"/>
      <c r="J20" s="45"/>
      <c r="K20" s="45"/>
      <c r="L20" s="45"/>
      <c r="M20" s="45"/>
      <c r="N20" s="45"/>
      <c r="O20" s="45"/>
      <c r="P20" s="45"/>
      <c r="Q20" s="45"/>
    </row>
    <row r="21" spans="1:17" ht="12.75">
      <c r="A21" s="45"/>
      <c r="B21" s="45"/>
      <c r="C21" s="45"/>
      <c r="D21" s="45"/>
      <c r="E21" s="45"/>
      <c r="F21" s="45"/>
      <c r="G21" s="45"/>
      <c r="H21" s="172"/>
      <c r="I21" s="172"/>
      <c r="J21" s="45"/>
      <c r="K21" s="45"/>
      <c r="L21" s="45"/>
      <c r="M21" s="45"/>
      <c r="N21" s="45"/>
      <c r="O21" s="45"/>
      <c r="P21" s="45"/>
      <c r="Q21" s="45"/>
    </row>
    <row r="22" spans="1:17" ht="12.75">
      <c r="A22" s="45"/>
      <c r="B22" s="45"/>
      <c r="C22" s="45"/>
      <c r="D22" s="45"/>
      <c r="E22" s="45"/>
      <c r="F22" s="45"/>
      <c r="G22" s="45"/>
      <c r="H22" s="172"/>
      <c r="I22" s="172"/>
      <c r="J22" s="45"/>
      <c r="K22" s="45"/>
      <c r="L22" s="45"/>
      <c r="M22" s="45"/>
      <c r="N22" s="45"/>
      <c r="O22" s="45"/>
      <c r="P22" s="45"/>
      <c r="Q22" s="45"/>
    </row>
    <row r="23" spans="1:17" ht="12.75">
      <c r="A23" s="45"/>
      <c r="B23" s="45"/>
      <c r="C23" s="45"/>
      <c r="D23" s="45"/>
      <c r="E23" s="45"/>
      <c r="F23" s="45"/>
      <c r="G23" s="45"/>
      <c r="H23" s="168"/>
      <c r="I23" s="168"/>
      <c r="J23" s="45"/>
      <c r="K23" s="45"/>
      <c r="L23" s="45"/>
      <c r="M23" s="45"/>
      <c r="N23" s="45"/>
      <c r="O23" s="45"/>
      <c r="P23" s="45"/>
      <c r="Q23" s="45"/>
    </row>
    <row r="24" spans="1:17" ht="12.75">
      <c r="A24" s="45"/>
      <c r="B24" s="45"/>
      <c r="C24" s="45"/>
      <c r="D24" s="45"/>
      <c r="E24" s="45"/>
      <c r="F24" s="45"/>
      <c r="G24" s="45"/>
      <c r="H24" s="168"/>
      <c r="I24" s="178"/>
      <c r="J24" s="45"/>
      <c r="K24" s="45"/>
      <c r="L24" s="45"/>
      <c r="M24" s="45"/>
      <c r="N24" s="45"/>
      <c r="O24" s="45"/>
      <c r="P24" s="45"/>
      <c r="Q24" s="45"/>
    </row>
    <row r="25" spans="1:17" ht="12.75">
      <c r="A25" s="45"/>
      <c r="B25" s="45"/>
      <c r="C25" s="45"/>
      <c r="D25" s="45"/>
      <c r="E25" s="45"/>
      <c r="F25" s="45"/>
      <c r="G25" s="45"/>
      <c r="H25" s="168"/>
      <c r="I25" s="181"/>
      <c r="J25" s="45"/>
      <c r="K25" s="45"/>
      <c r="L25" s="45"/>
      <c r="M25" s="45"/>
      <c r="N25" s="45"/>
      <c r="O25" s="45"/>
      <c r="P25" s="45"/>
      <c r="Q25" s="45"/>
    </row>
    <row r="26" spans="1:17" ht="12.75">
      <c r="A26" s="45"/>
      <c r="B26" s="45"/>
      <c r="C26" s="45"/>
      <c r="D26" s="45"/>
      <c r="E26" s="45"/>
      <c r="F26" s="45"/>
      <c r="G26" s="45"/>
      <c r="H26" s="168"/>
      <c r="I26" s="181"/>
      <c r="J26" s="45"/>
      <c r="K26" s="45"/>
      <c r="L26" s="45"/>
      <c r="M26" s="45"/>
      <c r="N26" s="45"/>
      <c r="O26" s="45"/>
      <c r="P26" s="45"/>
      <c r="Q26" s="45"/>
    </row>
    <row r="27" spans="1:17" ht="12.75">
      <c r="A27" s="45"/>
      <c r="B27" s="45"/>
      <c r="C27" s="45"/>
      <c r="D27" s="45"/>
      <c r="E27" s="45"/>
      <c r="F27" s="45"/>
      <c r="G27" s="45"/>
      <c r="H27" s="183"/>
      <c r="I27" s="181"/>
      <c r="J27" s="45"/>
      <c r="K27" s="45"/>
      <c r="L27" s="45"/>
      <c r="M27" s="45"/>
      <c r="N27" s="45"/>
      <c r="O27" s="45"/>
      <c r="P27" s="45"/>
      <c r="Q27" s="45"/>
    </row>
    <row r="28" spans="1:17" ht="12.75">
      <c r="A28" s="45"/>
      <c r="B28" s="45"/>
      <c r="C28" s="45"/>
      <c r="D28" s="45"/>
      <c r="E28" s="45"/>
      <c r="F28" s="45"/>
      <c r="G28" s="45"/>
      <c r="H28" s="183"/>
      <c r="I28" s="181"/>
      <c r="J28" s="45"/>
      <c r="K28" s="45"/>
      <c r="L28" s="45"/>
      <c r="M28" s="45"/>
      <c r="N28" s="45"/>
      <c r="O28" s="45"/>
      <c r="P28" s="45"/>
      <c r="Q28" s="45"/>
    </row>
    <row r="29" spans="1:17" ht="12.75">
      <c r="A29" s="45"/>
      <c r="B29" s="45"/>
      <c r="C29" s="45"/>
      <c r="D29" s="45"/>
      <c r="E29" s="45"/>
      <c r="F29" s="45"/>
      <c r="G29" s="45"/>
      <c r="H29" s="168"/>
      <c r="I29" s="168"/>
      <c r="J29" s="45"/>
      <c r="K29" s="45"/>
      <c r="L29" s="45"/>
      <c r="M29" s="45"/>
      <c r="N29" s="45"/>
      <c r="O29" s="45"/>
      <c r="P29" s="45"/>
      <c r="Q29" s="45"/>
    </row>
    <row r="30" spans="1:17" ht="11.25" customHeight="1">
      <c r="A30" s="45"/>
      <c r="B30" s="45"/>
      <c r="C30" s="45"/>
      <c r="D30" s="45"/>
      <c r="E30" s="45"/>
      <c r="F30" s="45"/>
      <c r="G30" s="45"/>
      <c r="H30" s="45"/>
      <c r="I30" s="45"/>
      <c r="J30" s="53"/>
      <c r="K30" s="45"/>
      <c r="L30" s="45"/>
      <c r="M30" s="45"/>
      <c r="N30" s="45"/>
      <c r="O30" s="45"/>
      <c r="P30" s="45"/>
      <c r="Q30" s="45"/>
    </row>
    <row r="31" spans="1:17" ht="11.25" customHeight="1">
      <c r="A31" s="240" t="s">
        <v>98</v>
      </c>
      <c r="B31" s="45"/>
      <c r="C31" s="45"/>
      <c r="D31" s="45"/>
      <c r="E31" s="45"/>
      <c r="F31" s="45"/>
      <c r="G31" s="45"/>
      <c r="H31" s="241"/>
      <c r="I31" s="242"/>
      <c r="J31" s="53"/>
      <c r="K31" s="45"/>
      <c r="L31" s="45"/>
      <c r="M31" s="45"/>
      <c r="N31" s="45"/>
      <c r="O31" s="45"/>
      <c r="P31" s="45"/>
      <c r="Q31" s="45"/>
    </row>
    <row r="32" spans="1:17" ht="12.75">
      <c r="A32" s="45"/>
      <c r="B32" s="45"/>
      <c r="C32" s="45"/>
      <c r="D32" s="45"/>
      <c r="E32" s="45"/>
      <c r="F32" s="45"/>
      <c r="G32" s="45"/>
      <c r="H32" s="45"/>
      <c r="I32" s="45"/>
      <c r="J32" s="53"/>
      <c r="K32" s="45"/>
      <c r="L32" s="45"/>
      <c r="M32" s="45"/>
      <c r="N32" s="45"/>
      <c r="O32" s="45"/>
      <c r="P32" s="45"/>
      <c r="Q32" s="45"/>
    </row>
    <row r="33" spans="1:17" ht="12.75">
      <c r="A33" s="45"/>
      <c r="B33" s="45"/>
      <c r="C33" s="45"/>
      <c r="D33" s="45"/>
      <c r="E33" s="45"/>
      <c r="F33" s="45"/>
      <c r="G33" s="45"/>
      <c r="H33" s="45"/>
      <c r="I33" s="45"/>
      <c r="J33" s="53"/>
      <c r="K33" s="45"/>
      <c r="L33" s="45"/>
      <c r="M33" s="45"/>
      <c r="N33" s="45"/>
      <c r="O33" s="45"/>
      <c r="P33" s="45"/>
      <c r="Q33" s="45"/>
    </row>
    <row r="34" spans="1:17" ht="12.75">
      <c r="A34" s="45"/>
      <c r="B34" s="45"/>
      <c r="C34" s="45"/>
      <c r="D34" s="45"/>
      <c r="E34" s="45"/>
      <c r="F34" s="45"/>
      <c r="G34" s="45"/>
      <c r="H34" s="45"/>
      <c r="I34" s="45"/>
      <c r="J34" s="53"/>
      <c r="K34" s="45"/>
      <c r="L34" s="45"/>
      <c r="M34" s="45"/>
      <c r="N34" s="45"/>
      <c r="O34" s="45"/>
      <c r="P34" s="45"/>
      <c r="Q34" s="45"/>
    </row>
    <row r="35" spans="1:17" ht="12.75">
      <c r="A35" s="45"/>
      <c r="B35" s="45"/>
      <c r="C35" s="45"/>
      <c r="D35" s="45"/>
      <c r="E35" s="45"/>
      <c r="F35" s="45"/>
      <c r="G35" s="45"/>
      <c r="H35" s="45"/>
      <c r="I35" s="45"/>
      <c r="J35" s="53"/>
      <c r="K35" s="45"/>
      <c r="L35" s="45"/>
      <c r="M35" s="45"/>
      <c r="N35" s="45"/>
      <c r="O35" s="45"/>
      <c r="P35" s="45"/>
      <c r="Q35" s="45"/>
    </row>
    <row r="36" spans="1:17" ht="12.75">
      <c r="A36" s="45"/>
      <c r="B36" s="45"/>
      <c r="C36" s="45"/>
      <c r="D36" s="45"/>
      <c r="E36" s="45"/>
      <c r="F36" s="45"/>
      <c r="G36" s="45"/>
      <c r="H36" s="45"/>
      <c r="I36" s="45"/>
      <c r="J36" s="53"/>
      <c r="K36" s="45"/>
      <c r="L36" s="45"/>
      <c r="M36" s="45"/>
      <c r="N36" s="45"/>
      <c r="O36" s="45"/>
      <c r="P36" s="45"/>
      <c r="Q36" s="45"/>
    </row>
    <row r="37" spans="1:17" ht="12.75">
      <c r="A37" s="45"/>
      <c r="B37" s="45"/>
      <c r="C37" s="45"/>
      <c r="D37" s="45"/>
      <c r="E37" s="45"/>
      <c r="F37" s="45"/>
      <c r="G37" s="45"/>
      <c r="H37" s="45"/>
      <c r="I37" s="45"/>
      <c r="J37" s="53"/>
      <c r="K37" s="45"/>
      <c r="L37" s="45"/>
      <c r="M37" s="45"/>
      <c r="N37" s="45"/>
      <c r="O37" s="45"/>
      <c r="P37" s="45"/>
      <c r="Q37" s="45"/>
    </row>
    <row r="38" spans="1:17" ht="12.75">
      <c r="A38" s="45"/>
      <c r="B38" s="45"/>
      <c r="C38" s="45"/>
      <c r="D38" s="45"/>
      <c r="E38" s="45"/>
      <c r="F38" s="45"/>
      <c r="G38" s="45"/>
      <c r="H38" s="45"/>
      <c r="I38" s="45"/>
      <c r="J38" s="53"/>
      <c r="K38" s="45"/>
      <c r="L38" s="45"/>
      <c r="M38" s="45"/>
      <c r="N38" s="45"/>
      <c r="O38" s="45"/>
      <c r="P38" s="45"/>
      <c r="Q38" s="45"/>
    </row>
    <row r="39" spans="1:17" ht="12.75">
      <c r="A39" s="164" t="s">
        <v>89</v>
      </c>
      <c r="B39" s="223"/>
      <c r="C39" s="223"/>
      <c r="D39" s="223"/>
      <c r="E39" s="223"/>
      <c r="F39" s="223"/>
      <c r="G39" s="224"/>
      <c r="H39" s="164" t="s">
        <v>90</v>
      </c>
      <c r="I39" s="223"/>
      <c r="J39" s="223"/>
      <c r="K39" s="223"/>
      <c r="L39" s="223"/>
      <c r="M39" s="223"/>
      <c r="N39" s="224"/>
      <c r="O39" s="45"/>
      <c r="P39" s="45"/>
      <c r="Q39" s="45"/>
    </row>
    <row r="40" spans="1:17" ht="12.75">
      <c r="A40" s="173" t="s">
        <v>55</v>
      </c>
      <c r="B40" s="174"/>
      <c r="C40" s="174"/>
      <c r="D40" s="168"/>
      <c r="E40" s="175" t="s">
        <v>34</v>
      </c>
      <c r="F40" s="174"/>
      <c r="G40" s="176"/>
      <c r="H40" s="164" t="s">
        <v>85</v>
      </c>
      <c r="I40" s="165"/>
      <c r="J40" s="165"/>
      <c r="K40" s="165"/>
      <c r="L40" s="165"/>
      <c r="M40" s="165"/>
      <c r="N40" s="166"/>
      <c r="O40" s="45"/>
      <c r="P40" s="45"/>
      <c r="Q40" s="45"/>
    </row>
    <row r="41" spans="1:17" ht="12.75">
      <c r="A41" s="173" t="s">
        <v>78</v>
      </c>
      <c r="B41" s="174"/>
      <c r="C41" s="174"/>
      <c r="D41" s="168"/>
      <c r="E41" s="177" t="s">
        <v>35</v>
      </c>
      <c r="F41" s="174"/>
      <c r="G41" s="176"/>
      <c r="H41" s="110"/>
      <c r="I41" s="37"/>
      <c r="J41" s="37" t="s">
        <v>58</v>
      </c>
      <c r="K41" s="37"/>
      <c r="L41" s="117">
        <v>2190.103771144277</v>
      </c>
      <c r="M41" s="113" t="s">
        <v>60</v>
      </c>
      <c r="N41" s="225">
        <v>0.07994568597187772</v>
      </c>
      <c r="O41" s="45"/>
      <c r="P41" s="45"/>
      <c r="Q41" s="45"/>
    </row>
    <row r="42" spans="1:17" ht="12.75">
      <c r="A42" s="173" t="s">
        <v>82</v>
      </c>
      <c r="B42" s="37"/>
      <c r="C42" s="179" t="s">
        <v>81</v>
      </c>
      <c r="D42" s="180"/>
      <c r="E42" s="179" t="s">
        <v>57</v>
      </c>
      <c r="F42" s="180"/>
      <c r="G42" s="46"/>
      <c r="H42" s="110"/>
      <c r="I42" s="37"/>
      <c r="J42" s="37" t="s">
        <v>59</v>
      </c>
      <c r="K42" s="37"/>
      <c r="L42" s="117">
        <f>(K9-(D9+E9))</f>
        <v>2190.103771144277</v>
      </c>
      <c r="M42" s="113" t="s">
        <v>60</v>
      </c>
      <c r="N42" s="225">
        <f>L42/(D9+E9)</f>
        <v>0.07994568597187772</v>
      </c>
      <c r="O42" s="45"/>
      <c r="P42" s="45"/>
      <c r="Q42" s="45"/>
    </row>
    <row r="43" spans="1:17" ht="12.75">
      <c r="A43" s="173" t="s">
        <v>80</v>
      </c>
      <c r="B43" s="179"/>
      <c r="C43" s="182"/>
      <c r="D43" s="180"/>
      <c r="E43" s="183" t="s">
        <v>56</v>
      </c>
      <c r="F43" s="180"/>
      <c r="G43" s="184"/>
      <c r="H43" s="164" t="s">
        <v>86</v>
      </c>
      <c r="I43" s="165"/>
      <c r="J43" s="165"/>
      <c r="K43" s="165"/>
      <c r="L43" s="165"/>
      <c r="M43" s="165"/>
      <c r="N43" s="166"/>
      <c r="O43" s="45"/>
      <c r="P43" s="45"/>
      <c r="Q43" s="45"/>
    </row>
    <row r="44" spans="1:17" ht="12.75">
      <c r="A44" s="173" t="s">
        <v>88</v>
      </c>
      <c r="B44" s="183"/>
      <c r="C44" s="182"/>
      <c r="D44" s="180"/>
      <c r="E44" s="183" t="s">
        <v>62</v>
      </c>
      <c r="F44" s="180"/>
      <c r="G44" s="176"/>
      <c r="H44" s="167"/>
      <c r="I44" s="168"/>
      <c r="J44" s="168" t="s">
        <v>58</v>
      </c>
      <c r="K44" s="37"/>
      <c r="L44" s="169">
        <v>4657.777147127579</v>
      </c>
      <c r="M44" s="170" t="s">
        <v>60</v>
      </c>
      <c r="N44" s="226">
        <v>0.1574371183751083</v>
      </c>
      <c r="O44" s="45"/>
      <c r="P44" s="45"/>
      <c r="Q44" s="45"/>
    </row>
    <row r="45" spans="1:17" ht="12.75">
      <c r="A45" s="37" t="s">
        <v>83</v>
      </c>
      <c r="B45" s="174"/>
      <c r="C45" s="174"/>
      <c r="D45" s="168"/>
      <c r="E45" s="37" t="s">
        <v>79</v>
      </c>
      <c r="F45" s="180"/>
      <c r="G45" s="176"/>
      <c r="H45" s="167"/>
      <c r="I45" s="168"/>
      <c r="J45" s="168" t="s">
        <v>59</v>
      </c>
      <c r="K45" s="37"/>
      <c r="L45" s="169">
        <f>SUM(E9:G9)+I9+J9</f>
        <v>4657.777147127579</v>
      </c>
      <c r="M45" s="170" t="s">
        <v>60</v>
      </c>
      <c r="N45" s="226">
        <f>L45/K9</f>
        <v>0.1574371183751083</v>
      </c>
      <c r="O45" s="45"/>
      <c r="P45" s="45"/>
      <c r="Q45" s="45"/>
    </row>
    <row r="46" spans="1:17" ht="12.75">
      <c r="A46" s="112" t="s">
        <v>84</v>
      </c>
      <c r="B46" s="44"/>
      <c r="C46" s="44"/>
      <c r="D46" s="44"/>
      <c r="E46" s="44" t="s">
        <v>79</v>
      </c>
      <c r="F46" s="185"/>
      <c r="G46" s="186"/>
      <c r="H46" s="227"/>
      <c r="I46" s="228"/>
      <c r="J46" s="229"/>
      <c r="K46" s="228"/>
      <c r="L46" s="228"/>
      <c r="M46" s="228"/>
      <c r="N46" s="230"/>
      <c r="O46" s="45"/>
      <c r="P46" s="45"/>
      <c r="Q46" s="45"/>
    </row>
    <row r="47" spans="1:17" ht="12.75">
      <c r="A47" s="231" t="s">
        <v>64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52"/>
      <c r="N47" s="45"/>
      <c r="O47" s="45"/>
      <c r="P47" s="45"/>
      <c r="Q47" s="45"/>
    </row>
    <row r="48" spans="1:17" ht="12" customHeight="1">
      <c r="A48" s="24"/>
      <c r="B48" s="24"/>
      <c r="C48" s="26"/>
      <c r="D48" s="24"/>
      <c r="E48" s="25" t="s">
        <v>11</v>
      </c>
      <c r="F48" s="26"/>
      <c r="G48" s="24"/>
      <c r="H48" s="25" t="s">
        <v>2</v>
      </c>
      <c r="I48" s="26"/>
      <c r="J48" s="24"/>
      <c r="K48" s="25" t="s">
        <v>1</v>
      </c>
      <c r="L48" s="6"/>
      <c r="M48" s="45"/>
      <c r="N48" s="45"/>
      <c r="O48" s="45"/>
      <c r="P48" s="45"/>
      <c r="Q48" s="45"/>
    </row>
    <row r="49" spans="1:17" ht="12.75">
      <c r="A49" s="42" t="s">
        <v>6</v>
      </c>
      <c r="B49" s="43" t="s">
        <v>8</v>
      </c>
      <c r="C49" s="42" t="s">
        <v>5</v>
      </c>
      <c r="D49" s="42" t="s">
        <v>4</v>
      </c>
      <c r="E49" s="47" t="s">
        <v>12</v>
      </c>
      <c r="F49" s="43" t="s">
        <v>0</v>
      </c>
      <c r="G49" s="27" t="s">
        <v>4</v>
      </c>
      <c r="H49" s="148" t="s">
        <v>12</v>
      </c>
      <c r="I49" s="23" t="s">
        <v>0</v>
      </c>
      <c r="J49" s="27" t="s">
        <v>4</v>
      </c>
      <c r="K49" s="148" t="s">
        <v>12</v>
      </c>
      <c r="L49" s="23" t="s">
        <v>0</v>
      </c>
      <c r="M49" s="45"/>
      <c r="N49" s="45"/>
      <c r="O49" s="45"/>
      <c r="P49" s="45"/>
      <c r="Q49" s="45"/>
    </row>
    <row r="50" spans="1:17" ht="12.75">
      <c r="A50" s="28">
        <v>2001</v>
      </c>
      <c r="B50" s="143">
        <v>36532</v>
      </c>
      <c r="C50" s="12">
        <f>1-L50</f>
        <v>0.8400114967699551</v>
      </c>
      <c r="D50" s="10">
        <f aca="true" t="shared" si="1" ref="D50:F51">J50-G50</f>
        <v>0.003058688273294646</v>
      </c>
      <c r="E50" s="58">
        <f t="shared" si="1"/>
        <v>0.09358808715646555</v>
      </c>
      <c r="F50" s="10">
        <f t="shared" si="1"/>
        <v>0.09664677542976019</v>
      </c>
      <c r="G50" s="10">
        <v>0.010401839483192817</v>
      </c>
      <c r="H50" s="11">
        <v>0.052939888317091864</v>
      </c>
      <c r="I50" s="10">
        <v>0.06334172780028469</v>
      </c>
      <c r="J50" s="10">
        <v>0.013460527756487463</v>
      </c>
      <c r="K50" s="11">
        <v>0.14652797547355742</v>
      </c>
      <c r="L50" s="152">
        <v>0.15998850323004488</v>
      </c>
      <c r="M50" s="45"/>
      <c r="N50" s="45"/>
      <c r="O50" s="45"/>
      <c r="P50" s="45"/>
      <c r="Q50" s="45"/>
    </row>
    <row r="51" spans="1:17" ht="12.75">
      <c r="A51" s="29">
        <v>2005</v>
      </c>
      <c r="B51" s="48">
        <v>37515</v>
      </c>
      <c r="C51" s="4">
        <f>1-L51</f>
        <v>0.8123204051712649</v>
      </c>
      <c r="D51" s="2">
        <f t="shared" si="1"/>
        <v>0.0037611622017859614</v>
      </c>
      <c r="E51" s="4">
        <f t="shared" si="1"/>
        <v>0.13105957616953215</v>
      </c>
      <c r="F51" s="2">
        <f t="shared" si="1"/>
        <v>0.1348207383713181</v>
      </c>
      <c r="G51" s="2">
        <v>0.010715713714514186</v>
      </c>
      <c r="H51" s="3">
        <v>0.042143142742902845</v>
      </c>
      <c r="I51" s="2">
        <v>0.05285885645741703</v>
      </c>
      <c r="J51" s="2">
        <v>0.014476875916300147</v>
      </c>
      <c r="K51" s="3">
        <v>0.173202718912435</v>
      </c>
      <c r="L51" s="3">
        <v>0.18767959482873514</v>
      </c>
      <c r="M51" s="45"/>
      <c r="N51" s="45"/>
      <c r="O51" s="45"/>
      <c r="P51" s="45"/>
      <c r="Q51" s="45"/>
    </row>
    <row r="52" spans="1:17" ht="12.75">
      <c r="A52" s="42" t="s">
        <v>3</v>
      </c>
      <c r="B52" s="8"/>
      <c r="C52" s="7"/>
      <c r="D52" s="20"/>
      <c r="E52" s="21"/>
      <c r="F52" s="22"/>
      <c r="G52" s="149"/>
      <c r="H52" s="150"/>
      <c r="I52" s="151"/>
      <c r="J52" s="149"/>
      <c r="K52" s="150"/>
      <c r="L52" s="151"/>
      <c r="M52" s="45"/>
      <c r="N52" s="45"/>
      <c r="O52" s="45"/>
      <c r="P52" s="45"/>
      <c r="Q52" s="45"/>
    </row>
    <row r="53" spans="1:17" ht="12.75">
      <c r="A53" s="28">
        <v>2001</v>
      </c>
      <c r="B53" s="48">
        <f>B50</f>
        <v>36532</v>
      </c>
      <c r="C53" s="13">
        <f aca="true" t="shared" si="2" ref="C53:L53">C50*$B53</f>
        <v>30687.3</v>
      </c>
      <c r="D53" s="15">
        <f t="shared" si="2"/>
        <v>111.74000000000001</v>
      </c>
      <c r="E53" s="16">
        <f t="shared" si="2"/>
        <v>3418.9599999999996</v>
      </c>
      <c r="F53" s="50">
        <f t="shared" si="2"/>
        <v>3530.6999999999994</v>
      </c>
      <c r="G53" s="16">
        <f t="shared" si="2"/>
        <v>380</v>
      </c>
      <c r="H53" s="17">
        <f t="shared" si="2"/>
        <v>1934</v>
      </c>
      <c r="I53" s="9">
        <f t="shared" si="2"/>
        <v>2314</v>
      </c>
      <c r="J53" s="15">
        <f t="shared" si="2"/>
        <v>491.74</v>
      </c>
      <c r="K53" s="17">
        <f t="shared" si="2"/>
        <v>5352.96</v>
      </c>
      <c r="L53" s="9">
        <f t="shared" si="2"/>
        <v>5844.7</v>
      </c>
      <c r="M53" s="45"/>
      <c r="N53" s="45"/>
      <c r="O53" s="45"/>
      <c r="P53" s="45"/>
      <c r="Q53" s="45"/>
    </row>
    <row r="54" spans="1:17" ht="12.75">
      <c r="A54" s="29">
        <v>2005</v>
      </c>
      <c r="B54" s="49">
        <f>B51</f>
        <v>37515</v>
      </c>
      <c r="C54" s="14">
        <f aca="true" t="shared" si="3" ref="C54:L54">C51*$B54</f>
        <v>30474.200000000004</v>
      </c>
      <c r="D54" s="18">
        <f t="shared" si="3"/>
        <v>141.10000000000034</v>
      </c>
      <c r="E54" s="14">
        <f t="shared" si="3"/>
        <v>4916.699999999999</v>
      </c>
      <c r="F54" s="49">
        <f t="shared" si="3"/>
        <v>5057.799999999999</v>
      </c>
      <c r="G54" s="14">
        <f t="shared" si="3"/>
        <v>401.99999999999966</v>
      </c>
      <c r="H54" s="1">
        <f t="shared" si="3"/>
        <v>1581.0000000000002</v>
      </c>
      <c r="I54" s="1">
        <f t="shared" si="3"/>
        <v>1983</v>
      </c>
      <c r="J54" s="18">
        <f t="shared" si="3"/>
        <v>543.1</v>
      </c>
      <c r="K54" s="1">
        <f t="shared" si="3"/>
        <v>6497.699999999999</v>
      </c>
      <c r="L54" s="1">
        <f t="shared" si="3"/>
        <v>7040.799999999999</v>
      </c>
      <c r="M54" s="45"/>
      <c r="N54" s="45"/>
      <c r="O54" s="45"/>
      <c r="P54" s="45"/>
      <c r="Q54" s="45"/>
    </row>
    <row r="55" spans="1:17" ht="12.75">
      <c r="A55" s="114" t="s">
        <v>29</v>
      </c>
      <c r="B55" s="109"/>
      <c r="C55" s="115"/>
      <c r="D55" s="97">
        <f>D53/D54</f>
        <v>0.7919206236711533</v>
      </c>
      <c r="E55" s="97">
        <f aca="true" t="shared" si="4" ref="E55:L55">E53/E54</f>
        <v>0.6953769804950476</v>
      </c>
      <c r="F55" s="96">
        <f t="shared" si="4"/>
        <v>0.6980703072482106</v>
      </c>
      <c r="G55" s="98">
        <f t="shared" si="4"/>
        <v>0.9452736318407968</v>
      </c>
      <c r="H55" s="116">
        <f t="shared" si="4"/>
        <v>1.2232764073371283</v>
      </c>
      <c r="I55" s="116">
        <f t="shared" si="4"/>
        <v>1.1669188098840142</v>
      </c>
      <c r="J55" s="98">
        <f t="shared" si="4"/>
        <v>0.9054317805192413</v>
      </c>
      <c r="K55" s="116">
        <f t="shared" si="4"/>
        <v>0.823823814580544</v>
      </c>
      <c r="L55" s="116">
        <f t="shared" si="4"/>
        <v>0.8301187365072151</v>
      </c>
      <c r="M55" s="45"/>
      <c r="N55" s="45"/>
      <c r="O55" s="45"/>
      <c r="P55" s="45"/>
      <c r="Q55" s="45"/>
    </row>
    <row r="56" spans="1:17" ht="12.75">
      <c r="A56" s="231" t="s">
        <v>31</v>
      </c>
      <c r="B56" s="231"/>
      <c r="C56" s="231"/>
      <c r="D56" s="231"/>
      <c r="E56" s="231"/>
      <c r="F56" s="231"/>
      <c r="G56" s="231"/>
      <c r="H56" s="231"/>
      <c r="I56" s="45"/>
      <c r="J56" s="45"/>
      <c r="K56" s="45"/>
      <c r="L56" s="45"/>
      <c r="M56" s="75"/>
      <c r="N56" s="45"/>
      <c r="O56" s="45"/>
      <c r="P56" s="45"/>
      <c r="Q56" s="45"/>
    </row>
    <row r="57" spans="1:17" ht="12.75">
      <c r="A57" s="23"/>
      <c r="B57" s="51" t="s">
        <v>9</v>
      </c>
      <c r="C57" s="194" t="s">
        <v>30</v>
      </c>
      <c r="D57" s="195"/>
      <c r="E57" s="195"/>
      <c r="F57" s="196"/>
      <c r="G57" s="94" t="s">
        <v>25</v>
      </c>
      <c r="H57" s="51"/>
      <c r="I57" s="45"/>
      <c r="J57" s="45"/>
      <c r="K57" s="45"/>
      <c r="L57" s="45"/>
      <c r="M57" s="81"/>
      <c r="N57" s="45"/>
      <c r="O57" s="45"/>
      <c r="P57" s="45"/>
      <c r="Q57" s="45"/>
    </row>
    <row r="58" spans="1:17" ht="12.75">
      <c r="A58" s="41"/>
      <c r="B58" s="39" t="s">
        <v>10</v>
      </c>
      <c r="C58" s="38" t="s">
        <v>5</v>
      </c>
      <c r="D58" s="42" t="s">
        <v>4</v>
      </c>
      <c r="E58" s="47" t="s">
        <v>12</v>
      </c>
      <c r="F58" s="43" t="s">
        <v>0</v>
      </c>
      <c r="G58" s="42" t="s">
        <v>32</v>
      </c>
      <c r="H58" s="43" t="s">
        <v>12</v>
      </c>
      <c r="I58" s="45"/>
      <c r="J58" s="45"/>
      <c r="K58" s="45"/>
      <c r="L58" s="45"/>
      <c r="M58" s="82"/>
      <c r="N58" s="45"/>
      <c r="O58" s="45"/>
      <c r="P58" s="45"/>
      <c r="Q58" s="45"/>
    </row>
    <row r="59" spans="1:17" ht="12.75">
      <c r="A59" s="28" t="s">
        <v>3</v>
      </c>
      <c r="B59" s="48">
        <f>C59+F59</f>
        <v>29585</v>
      </c>
      <c r="C59" s="13">
        <v>28468</v>
      </c>
      <c r="D59" s="19">
        <v>338</v>
      </c>
      <c r="E59" s="13">
        <v>779</v>
      </c>
      <c r="F59" s="48">
        <f>D59+E59</f>
        <v>1117</v>
      </c>
      <c r="G59" s="19">
        <v>22</v>
      </c>
      <c r="H59" s="95"/>
      <c r="I59" s="45"/>
      <c r="J59" s="45"/>
      <c r="K59" s="45"/>
      <c r="L59" s="45"/>
      <c r="M59" s="37"/>
      <c r="N59" s="45"/>
      <c r="O59" s="45"/>
      <c r="P59" s="45"/>
      <c r="Q59" s="45"/>
    </row>
    <row r="60" spans="1:17" ht="12.75">
      <c r="A60" s="29" t="s">
        <v>6</v>
      </c>
      <c r="B60" s="54">
        <f>B59/$B59</f>
        <v>1</v>
      </c>
      <c r="C60" s="4">
        <f>C59/$B59</f>
        <v>0.9622443805982761</v>
      </c>
      <c r="D60" s="2">
        <f>D59/$B59</f>
        <v>0.011424708467128612</v>
      </c>
      <c r="E60" s="4">
        <f>E59/$B59</f>
        <v>0.026330910934595234</v>
      </c>
      <c r="F60" s="5">
        <f>F59/$B59</f>
        <v>0.037755619401723846</v>
      </c>
      <c r="G60" s="2">
        <f>G59/D59</f>
        <v>0.0650887573964497</v>
      </c>
      <c r="H60" s="36"/>
      <c r="I60" s="45"/>
      <c r="J60" s="45"/>
      <c r="K60" s="45"/>
      <c r="L60" s="45"/>
      <c r="M60" s="45"/>
      <c r="N60" s="45"/>
      <c r="O60" s="45"/>
      <c r="P60" s="45"/>
      <c r="Q60" s="45"/>
    </row>
    <row r="61" spans="1:17" ht="12.75">
      <c r="A61" s="24" t="s">
        <v>29</v>
      </c>
      <c r="B61" s="96">
        <f>B59/B54</f>
        <v>0.7886178861788617</v>
      </c>
      <c r="C61" s="97">
        <f>C59/(C54+F54)</f>
        <v>0.8011932905549927</v>
      </c>
      <c r="D61" s="98">
        <f>D59/G54</f>
        <v>0.8407960199004982</v>
      </c>
      <c r="E61" s="97">
        <f>E59/H54</f>
        <v>0.49272612270714733</v>
      </c>
      <c r="F61" s="96">
        <f>F59/I54</f>
        <v>0.5632879475542107</v>
      </c>
      <c r="G61" s="77"/>
      <c r="H61" s="99"/>
      <c r="I61" s="45"/>
      <c r="J61" s="45"/>
      <c r="K61" s="45"/>
      <c r="L61" s="45"/>
      <c r="M61" s="45"/>
      <c r="N61" s="45"/>
      <c r="O61" s="45"/>
      <c r="P61" s="45"/>
      <c r="Q61" s="45"/>
    </row>
    <row r="62" spans="1:17" ht="12.75">
      <c r="A62" s="164" t="s">
        <v>91</v>
      </c>
      <c r="B62" s="204"/>
      <c r="C62" s="204"/>
      <c r="D62" s="204"/>
      <c r="E62" s="204"/>
      <c r="F62" s="204"/>
      <c r="G62" s="204"/>
      <c r="H62" s="232"/>
      <c r="I62" s="35"/>
      <c r="J62" s="35"/>
      <c r="K62" s="35"/>
      <c r="L62" s="35"/>
      <c r="M62" s="45"/>
      <c r="N62" s="45"/>
      <c r="O62" s="45"/>
      <c r="P62" s="45"/>
      <c r="Q62" s="45"/>
    </row>
    <row r="63" spans="1:17" s="161" customFormat="1" ht="37.5" customHeight="1">
      <c r="A63" s="24" t="s">
        <v>74</v>
      </c>
      <c r="B63" s="158"/>
      <c r="C63" s="99"/>
      <c r="D63" s="159" t="s">
        <v>75</v>
      </c>
      <c r="E63" s="160" t="s">
        <v>76</v>
      </c>
      <c r="F63" s="159" t="s">
        <v>47</v>
      </c>
      <c r="G63" s="233" t="s">
        <v>77</v>
      </c>
      <c r="H63" s="234" t="s">
        <v>0</v>
      </c>
      <c r="I63" s="35"/>
      <c r="J63" s="35"/>
      <c r="K63" s="35"/>
      <c r="L63" s="35"/>
      <c r="M63" s="35"/>
      <c r="N63" s="35"/>
      <c r="O63" s="35"/>
      <c r="P63" s="35"/>
      <c r="Q63" s="35"/>
    </row>
    <row r="64" spans="1:17" s="161" customFormat="1" ht="12">
      <c r="A64" s="62"/>
      <c r="B64" s="158" t="s">
        <v>6</v>
      </c>
      <c r="C64" s="235" t="s">
        <v>99</v>
      </c>
      <c r="D64" s="162">
        <f>D65/$H65</f>
        <v>0.8425628816248918</v>
      </c>
      <c r="E64" s="162">
        <f>E65/$H65</f>
        <v>0.0834096121677641</v>
      </c>
      <c r="F64" s="162">
        <f>F65/$H65</f>
        <v>0.036271886805620365</v>
      </c>
      <c r="G64" s="162">
        <f>G65/$H65</f>
        <v>0.037755619401723846</v>
      </c>
      <c r="H64" s="162">
        <f>H65/$H65</f>
        <v>1</v>
      </c>
      <c r="I64" s="35"/>
      <c r="J64" s="35"/>
      <c r="K64" s="35"/>
      <c r="L64" s="35"/>
      <c r="M64" s="35"/>
      <c r="N64" s="35"/>
      <c r="O64" s="35"/>
      <c r="P64" s="35"/>
      <c r="Q64" s="35"/>
    </row>
    <row r="65" spans="1:17" s="161" customFormat="1" ht="12">
      <c r="A65" s="62"/>
      <c r="B65" s="62" t="s">
        <v>3</v>
      </c>
      <c r="C65" s="95"/>
      <c r="D65" s="48">
        <f>D9</f>
        <v>24927.222852872423</v>
      </c>
      <c r="E65" s="13">
        <f>E9</f>
        <v>2467.673375983301</v>
      </c>
      <c r="F65" s="48">
        <f>F9+G9</f>
        <v>1073.1037711442784</v>
      </c>
      <c r="G65" s="9">
        <f>I9+J9</f>
        <v>1117</v>
      </c>
      <c r="H65" s="49">
        <f>SUM(D65:G65)</f>
        <v>29585</v>
      </c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2.75">
      <c r="A66" s="157" t="s">
        <v>92</v>
      </c>
      <c r="B66" s="236"/>
      <c r="C66" s="236"/>
      <c r="D66" s="236"/>
      <c r="E66" s="236"/>
      <c r="F66" s="236"/>
      <c r="G66" s="236"/>
      <c r="H66" s="237"/>
      <c r="I66" s="45"/>
      <c r="J66" s="45"/>
      <c r="K66" s="45"/>
      <c r="L66" s="45"/>
      <c r="M66" s="45"/>
      <c r="N66" s="45"/>
      <c r="O66" s="45"/>
      <c r="P66" s="45"/>
      <c r="Q66" s="45"/>
    </row>
    <row r="67" spans="1:17" ht="60">
      <c r="A67" s="24" t="s">
        <v>74</v>
      </c>
      <c r="B67" s="158"/>
      <c r="C67" s="99"/>
      <c r="D67" s="238" t="s">
        <v>93</v>
      </c>
      <c r="E67" s="160" t="s">
        <v>94</v>
      </c>
      <c r="F67" s="239" t="s">
        <v>95</v>
      </c>
      <c r="G67" s="159" t="s">
        <v>96</v>
      </c>
      <c r="H67" s="238" t="s">
        <v>97</v>
      </c>
      <c r="I67" s="45"/>
      <c r="J67" s="45"/>
      <c r="K67" s="45"/>
      <c r="L67" s="45"/>
      <c r="M67" s="45"/>
      <c r="N67" s="45"/>
      <c r="O67" s="45"/>
      <c r="P67" s="45"/>
      <c r="Q67" s="45"/>
    </row>
    <row r="68" spans="1:17" ht="12.75">
      <c r="A68" s="62"/>
      <c r="B68" s="158" t="s">
        <v>6</v>
      </c>
      <c r="C68" s="235" t="s">
        <v>100</v>
      </c>
      <c r="D68" s="162">
        <f>D69/$D69</f>
        <v>1</v>
      </c>
      <c r="E68" s="98">
        <f>E69/$D69</f>
        <v>0.0009011084012896086</v>
      </c>
      <c r="F68" s="96">
        <f>F69/$D69</f>
        <v>0.038270559276500374</v>
      </c>
      <c r="G68" s="96">
        <f>G69/$D69</f>
        <v>0.012338064622561928</v>
      </c>
      <c r="H68" s="96">
        <f>H69/$D69</f>
        <v>0.028435953671525866</v>
      </c>
      <c r="I68" s="45"/>
      <c r="J68" s="45"/>
      <c r="K68" s="45"/>
      <c r="L68" s="45"/>
      <c r="M68" s="45"/>
      <c r="N68" s="45"/>
      <c r="O68" s="45"/>
      <c r="P68" s="45"/>
      <c r="Q68" s="45"/>
    </row>
    <row r="69" spans="1:17" ht="12.75">
      <c r="A69" s="63"/>
      <c r="B69" s="63" t="s">
        <v>3</v>
      </c>
      <c r="C69" s="99"/>
      <c r="D69" s="49">
        <f>D9+E9</f>
        <v>27394.896228855723</v>
      </c>
      <c r="E69" s="18">
        <f>F9</f>
        <v>24.68577114427891</v>
      </c>
      <c r="F69" s="49">
        <f>G9</f>
        <v>1048.4179999999994</v>
      </c>
      <c r="G69" s="49">
        <f>I9</f>
        <v>338</v>
      </c>
      <c r="H69" s="49">
        <f>J9</f>
        <v>779</v>
      </c>
      <c r="I69" s="45"/>
      <c r="J69" s="45"/>
      <c r="K69" s="45"/>
      <c r="L69" s="45"/>
      <c r="M69" s="45"/>
      <c r="N69" s="45"/>
      <c r="O69" s="45"/>
      <c r="P69" s="45"/>
      <c r="Q69" s="45"/>
    </row>
    <row r="70" spans="1:17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</sheetData>
  <sheetProtection selectLockedCells="1"/>
  <mergeCells count="22">
    <mergeCell ref="A62:H62"/>
    <mergeCell ref="C10:G10"/>
    <mergeCell ref="C11:G11"/>
    <mergeCell ref="A39:G39"/>
    <mergeCell ref="H39:N39"/>
    <mergeCell ref="A47:L47"/>
    <mergeCell ref="C13:L13"/>
    <mergeCell ref="C57:F57"/>
    <mergeCell ref="A56:H56"/>
    <mergeCell ref="H43:N43"/>
    <mergeCell ref="A14:G14"/>
    <mergeCell ref="H14:N14"/>
    <mergeCell ref="A1:N1"/>
    <mergeCell ref="A2:B2"/>
    <mergeCell ref="C2:N2"/>
    <mergeCell ref="H40:N40"/>
    <mergeCell ref="D4:L4"/>
    <mergeCell ref="I12:K12"/>
    <mergeCell ref="C12:G12"/>
    <mergeCell ref="B4:C4"/>
    <mergeCell ref="J10:K10"/>
    <mergeCell ref="I11:K11"/>
  </mergeCells>
  <hyperlinks>
    <hyperlink ref="E41" r:id="rId1" display="info@npdata.be"/>
    <hyperlink ref="E44" r:id="rId2" display="Verkiezingsdatabank"/>
    <hyperlink ref="C42" r:id="rId3" display="Rijksregister inschrijvingen 2006"/>
    <hyperlink ref="E42" r:id="rId4" display="Rijksregister Europeanen 2000"/>
    <hyperlink ref="E43" r:id="rId5" display="Van vreemde afkomst"/>
    <hyperlink ref="E40" r:id="rId6" display="BuG-21"/>
  </hyperlinks>
  <printOptions/>
  <pageMargins left="0.75" right="0.52" top="1" bottom="1" header="0.5" footer="0.5"/>
  <pageSetup horizontalDpi="300" verticalDpi="300" orientation="landscape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" sqref="B2"/>
    </sheetView>
  </sheetViews>
  <sheetFormatPr defaultColWidth="9.140625" defaultRowHeight="12.75"/>
  <cols>
    <col min="1" max="1" width="39.00390625" style="31" customWidth="1"/>
    <col min="2" max="2" width="11.8515625" style="31" customWidth="1"/>
    <col min="3" max="16384" width="9.140625" style="31" customWidth="1"/>
  </cols>
  <sheetData>
    <row r="1" spans="1:5" ht="12.75">
      <c r="A1" s="133" t="s">
        <v>13</v>
      </c>
      <c r="B1" s="134">
        <v>26909</v>
      </c>
      <c r="C1" s="136"/>
      <c r="D1" s="137"/>
      <c r="E1"/>
    </row>
    <row r="2" spans="1:5" ht="25.5">
      <c r="A2" s="133" t="s">
        <v>14</v>
      </c>
      <c r="B2" s="134">
        <v>25477</v>
      </c>
      <c r="C2" s="135">
        <v>0.947</v>
      </c>
      <c r="D2" s="138"/>
      <c r="E2"/>
    </row>
    <row r="3" spans="1:5" ht="12.75">
      <c r="A3" s="133" t="s">
        <v>15</v>
      </c>
      <c r="B3" s="134">
        <v>24501</v>
      </c>
      <c r="C3" s="135">
        <v>0.962</v>
      </c>
      <c r="D3" s="138"/>
      <c r="E3"/>
    </row>
    <row r="4" spans="1:5" ht="12.75">
      <c r="A4" s="133" t="s">
        <v>16</v>
      </c>
      <c r="B4" s="134">
        <v>976</v>
      </c>
      <c r="C4" s="134"/>
      <c r="D4" s="135">
        <v>0.038</v>
      </c>
      <c r="E4"/>
    </row>
    <row r="5" spans="1:5" ht="12.75">
      <c r="A5" s="133" t="s">
        <v>17</v>
      </c>
      <c r="B5" s="134">
        <v>33</v>
      </c>
      <c r="C5" s="139"/>
      <c r="D5" s="140"/>
      <c r="E5"/>
    </row>
    <row r="6" spans="1:5" ht="12.75">
      <c r="A6" s="141"/>
      <c r="B6"/>
      <c r="C6"/>
      <c r="D6"/>
      <c r="E6"/>
    </row>
    <row r="7" spans="1:5" ht="25.5">
      <c r="A7" s="133" t="s">
        <v>18</v>
      </c>
      <c r="B7" s="133" t="s">
        <v>19</v>
      </c>
      <c r="C7" s="133" t="s">
        <v>6</v>
      </c>
      <c r="D7" s="133" t="s">
        <v>20</v>
      </c>
      <c r="E7" s="137"/>
    </row>
    <row r="8" spans="1:5" ht="12.75">
      <c r="A8" s="134" t="s">
        <v>22</v>
      </c>
      <c r="B8" s="134">
        <v>10787</v>
      </c>
      <c r="C8" s="135">
        <v>0.44</v>
      </c>
      <c r="D8" s="134">
        <v>16</v>
      </c>
      <c r="E8" s="134"/>
    </row>
    <row r="9" spans="1:5" ht="12.75">
      <c r="A9" s="134" t="s">
        <v>23</v>
      </c>
      <c r="B9" s="134">
        <v>5656</v>
      </c>
      <c r="C9" s="135">
        <v>0.231</v>
      </c>
      <c r="D9" s="134">
        <v>8</v>
      </c>
      <c r="E9" s="134"/>
    </row>
    <row r="10" spans="1:5" ht="12.75">
      <c r="A10" s="134" t="s">
        <v>21</v>
      </c>
      <c r="B10" s="134">
        <v>3718</v>
      </c>
      <c r="C10" s="135">
        <v>0.152</v>
      </c>
      <c r="D10" s="134">
        <v>5</v>
      </c>
      <c r="E10" s="134"/>
    </row>
    <row r="11" spans="1:5" ht="12.75">
      <c r="A11" s="134" t="s">
        <v>69</v>
      </c>
      <c r="B11" s="134">
        <v>2056</v>
      </c>
      <c r="C11" s="135">
        <v>0.084</v>
      </c>
      <c r="D11" s="134">
        <v>2</v>
      </c>
      <c r="E11" s="134"/>
    </row>
    <row r="12" spans="1:5" ht="12.75">
      <c r="A12" s="134" t="s">
        <v>24</v>
      </c>
      <c r="B12" s="134">
        <v>1915</v>
      </c>
      <c r="C12" s="135">
        <v>0.078</v>
      </c>
      <c r="D12" s="134">
        <v>2</v>
      </c>
      <c r="E12" s="134"/>
    </row>
    <row r="13" spans="1:5" ht="12.75">
      <c r="A13" s="134" t="s">
        <v>70</v>
      </c>
      <c r="B13" s="134">
        <v>369</v>
      </c>
      <c r="C13" s="135">
        <v>0.015</v>
      </c>
      <c r="D13" s="134">
        <v>0</v>
      </c>
      <c r="E13" s="134"/>
    </row>
    <row r="14" spans="1:5" ht="12.75">
      <c r="A14" s="30"/>
      <c r="B14" s="33"/>
      <c r="C14" s="32"/>
      <c r="D14" s="30"/>
      <c r="E14" s="30"/>
    </row>
    <row r="15" spans="1:5" ht="12.75">
      <c r="A15" s="30"/>
      <c r="B15" s="33"/>
      <c r="C15" s="32"/>
      <c r="D15" s="30"/>
      <c r="E15" s="30"/>
    </row>
    <row r="16" spans="1:5" ht="12.75">
      <c r="A16" s="30"/>
      <c r="B16" s="33"/>
      <c r="C16" s="32"/>
      <c r="D16" s="30"/>
      <c r="E16" s="30"/>
    </row>
    <row r="17" spans="1:5" ht="12.75">
      <c r="A17" s="30"/>
      <c r="B17" s="33"/>
      <c r="C17" s="32"/>
      <c r="D17" s="30"/>
      <c r="E17" s="30"/>
    </row>
    <row r="18" spans="1:5" ht="12.75">
      <c r="A18" s="30"/>
      <c r="B18" s="33"/>
      <c r="C18" s="32"/>
      <c r="D18" s="30"/>
      <c r="E18" s="30"/>
    </row>
    <row r="19" spans="1:5" ht="12.75">
      <c r="A19" s="30"/>
      <c r="B19" s="33"/>
      <c r="C19" s="32"/>
      <c r="D19" s="30"/>
      <c r="E19" s="30"/>
    </row>
    <row r="21" spans="2:3" ht="12.75">
      <c r="B21" s="142">
        <f>SUM(B8:B19)</f>
        <v>24501</v>
      </c>
      <c r="C21" s="34">
        <f>SUM(C8:C19)</f>
        <v>1</v>
      </c>
    </row>
    <row r="22" ht="12.75">
      <c r="B22" s="14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2006-04-07T15:56:16Z</cp:lastPrinted>
  <dcterms:created xsi:type="dcterms:W3CDTF">2006-04-04T21:50:05Z</dcterms:created>
  <dcterms:modified xsi:type="dcterms:W3CDTF">2006-04-12T18:16:52Z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