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imulatie" sheetId="1" r:id="rId1"/>
    <sheet name="2000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<sst xmlns="http://schemas.openxmlformats.org/spreadsheetml/2006/main" count="139" uniqueCount="101">
  <si>
    <t>Totaal</t>
  </si>
  <si>
    <t>Afkomst</t>
  </si>
  <si>
    <t>Vreemdeling</t>
  </si>
  <si>
    <t>Aantal</t>
  </si>
  <si>
    <t>Europees</t>
  </si>
  <si>
    <t>Belg</t>
  </si>
  <si>
    <t>%</t>
  </si>
  <si>
    <t>Potentieel</t>
  </si>
  <si>
    <t>Bevolking</t>
  </si>
  <si>
    <t>Kiespoten-</t>
  </si>
  <si>
    <t>tieel</t>
  </si>
  <si>
    <t>Nieuwe Belgen</t>
  </si>
  <si>
    <t>Niet-Eur.</t>
  </si>
  <si>
    <t>ingeschreven kiezers / électeurs inscrits</t>
  </si>
  <si>
    <t>neergelegde stemmen / bulletins déposés</t>
  </si>
  <si>
    <t>geldige stemmen / bulletins valables</t>
  </si>
  <si>
    <t>blanco/ongeldig / blancs/nuls</t>
  </si>
  <si>
    <t>aantal zetels / nombre de sièges</t>
  </si>
  <si>
    <t>partij / parti</t>
  </si>
  <si>
    <t>stemmen / votes</t>
  </si>
  <si>
    <t>zetels / sièges</t>
  </si>
  <si>
    <t>VL.BLOK</t>
  </si>
  <si>
    <t>VLD</t>
  </si>
  <si>
    <t>CVP</t>
  </si>
  <si>
    <t>VU-ID</t>
  </si>
  <si>
    <t>Ingeschreven 2001</t>
  </si>
  <si>
    <t>Blanco</t>
  </si>
  <si>
    <t>Stemmen</t>
  </si>
  <si>
    <t>Andere</t>
  </si>
  <si>
    <t>Relatief %</t>
  </si>
  <si>
    <t>Potentiele kiezers</t>
  </si>
  <si>
    <t>Kiespotentieel verkiezingen 2006 (Rijksregister)</t>
  </si>
  <si>
    <t>Europ.</t>
  </si>
  <si>
    <t>Niet-Eur vr.</t>
  </si>
  <si>
    <t>BuG-21</t>
  </si>
  <si>
    <t>info@npdata.be</t>
  </si>
  <si>
    <t>Nieuwe Belg</t>
  </si>
  <si>
    <t>Europa</t>
  </si>
  <si>
    <t>Vreemdelingen 2006</t>
  </si>
  <si>
    <t>VB</t>
  </si>
  <si>
    <t>Oude</t>
  </si>
  <si>
    <t>Belgen</t>
  </si>
  <si>
    <t>Algemeen</t>
  </si>
  <si>
    <t>Stemmen - 2000</t>
  </si>
  <si>
    <t>Totaal geldig</t>
  </si>
  <si>
    <t>totaal</t>
  </si>
  <si>
    <t>Verschil %</t>
  </si>
  <si>
    <t>Nieuwe Belgen na 2000</t>
  </si>
  <si>
    <t>voor 2000</t>
  </si>
  <si>
    <t>Stemmen zoals bevolking in 2000</t>
  </si>
  <si>
    <t>Geen stem voor het VB</t>
  </si>
  <si>
    <t xml:space="preserve"> % inschrijvingen Europese vreemdelingen:</t>
  </si>
  <si>
    <t xml:space="preserve"> % inschrijvingen niet-Europese vreemdelingen:</t>
  </si>
  <si>
    <t xml:space="preserve"> % kiesgerechtigde niet-Europese nieuwe Belgen 2006:</t>
  </si>
  <si>
    <t xml:space="preserve"> Aanpassing van de parameters is mogelijk in de groene vakken</t>
  </si>
  <si>
    <t xml:space="preserve"> Voor technische toelichting zie</t>
  </si>
  <si>
    <t>Van vreemde afkomst</t>
  </si>
  <si>
    <t>Inschrijvingen 2006</t>
  </si>
  <si>
    <t>Maximaal:</t>
  </si>
  <si>
    <t>Simulatie:</t>
  </si>
  <si>
    <t>stemmen =</t>
  </si>
  <si>
    <t>Kiesgerechtigden - 2006</t>
  </si>
  <si>
    <t>Verkiezingsdatabank</t>
  </si>
  <si>
    <t>Effect op het resultaat VB bij verhoging VB stemmen van 'witte' of oude Belgen van niet-vreemde afkomst met:</t>
  </si>
  <si>
    <t>Algemene bevolkingsgegevens 2000 en 2005</t>
  </si>
  <si>
    <t>Relatief</t>
  </si>
  <si>
    <t>verschil</t>
  </si>
  <si>
    <t>tav 2000</t>
  </si>
  <si>
    <t>Eur. vrmd.</t>
  </si>
  <si>
    <t>SP.A</t>
  </si>
  <si>
    <t>VIVANT</t>
  </si>
  <si>
    <t>HUP-GSM</t>
  </si>
  <si>
    <t>PVDA</t>
  </si>
  <si>
    <t xml:space="preserve"> Voor informatie en opmerkingen</t>
  </si>
  <si>
    <t>Zie tabellen hieronder</t>
  </si>
  <si>
    <t>Grafiek</t>
  </si>
  <si>
    <t>Oude Belgen</t>
  </si>
  <si>
    <t>Nieuwe Belgen voor 2000</t>
  </si>
  <si>
    <t>Vreemdelingen</t>
  </si>
  <si>
    <t>Bereken zelf de verkiezingsuitslag: pas de waarden in de groene vakjes aan</t>
  </si>
  <si>
    <t>Simulatie stemmen en % VB en andere partijen gemeenteraadsverkiezingen 2006 - Vergelijking 2000</t>
  </si>
  <si>
    <t>HASSELT</t>
  </si>
  <si>
    <t xml:space="preserve"> % Vreemdelingen en vreemde afkomst</t>
  </si>
  <si>
    <t>Europeanen 2000</t>
  </si>
  <si>
    <t>Rijksregister:</t>
  </si>
  <si>
    <t>Bevolkingsgegevens Belgen, vreemde-</t>
  </si>
  <si>
    <t>lingen en vreemde afkomst in gemeente:</t>
  </si>
  <si>
    <t>Bijkomende stemmen nieuwe Belgen + vreemdelingen tav 2000</t>
  </si>
  <si>
    <t>Totaal stemmen nieuwe Belgen + vreemdelingen op totaal (grafiek)</t>
  </si>
  <si>
    <t xml:space="preserve"> De uitslag partijen in 2000 en simulatie 2006 in de blauwe vakken</t>
  </si>
  <si>
    <t>Uitslagen verkiezingen 2000</t>
  </si>
  <si>
    <t>Bronnen en gegevens</t>
  </si>
  <si>
    <t>% Bijkomende stemmen tav 2000 en % op het totaal</t>
  </si>
  <si>
    <t>Grafiek % op totaal aantal stemmen</t>
  </si>
  <si>
    <t>Grafiek % bijkomende stemmen t.a.v. stemmen in 2000</t>
  </si>
  <si>
    <t>Stemmen in 2000</t>
  </si>
  <si>
    <t>Europese nieuwe Belgen</t>
  </si>
  <si>
    <t>Niet-Europ. nieuwe Belgen</t>
  </si>
  <si>
    <t>Europese vreemdelingen</t>
  </si>
  <si>
    <t>Niet-Europese vreemdelingen</t>
  </si>
  <si>
    <t xml:space="preserve"> Bronnen en basistabellen hieronder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</si>
</sst>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1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25"/>
      <name val="Arial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10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10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2" fillId="2" borderId="14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9" fontId="1" fillId="2" borderId="4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1" fillId="2" borderId="11" xfId="0" applyNumberFormat="1" applyFont="1" applyFill="1" applyBorder="1" applyAlignment="1">
      <alignment/>
    </xf>
    <xf numFmtId="3" fontId="2" fillId="2" borderId="13" xfId="0" applyNumberFormat="1" applyFont="1" applyFill="1" applyBorder="1" applyAlignment="1" applyProtection="1">
      <alignment/>
      <protection hidden="1"/>
    </xf>
    <xf numFmtId="3" fontId="2" fillId="2" borderId="4" xfId="0" applyNumberFormat="1" applyFont="1" applyFill="1" applyBorder="1" applyAlignment="1" applyProtection="1">
      <alignment/>
      <protection hidden="1"/>
    </xf>
    <xf numFmtId="9" fontId="1" fillId="3" borderId="5" xfId="0" applyNumberFormat="1" applyFont="1" applyFill="1" applyBorder="1" applyAlignment="1" applyProtection="1">
      <alignment/>
      <protection locked="0"/>
    </xf>
    <xf numFmtId="0" fontId="1" fillId="2" borderId="1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164" fontId="2" fillId="4" borderId="4" xfId="0" applyNumberFormat="1" applyFont="1" applyFill="1" applyBorder="1" applyAlignment="1" applyProtection="1">
      <alignment/>
      <protection hidden="1"/>
    </xf>
    <xf numFmtId="0" fontId="1" fillId="2" borderId="9" xfId="0" applyFont="1" applyFill="1" applyBorder="1" applyAlignment="1">
      <alignment/>
    </xf>
    <xf numFmtId="9" fontId="1" fillId="3" borderId="13" xfId="0" applyNumberFormat="1" applyFont="1" applyFill="1" applyBorder="1" applyAlignment="1" applyProtection="1">
      <alignment/>
      <protection locked="0"/>
    </xf>
    <xf numFmtId="9" fontId="1" fillId="3" borderId="16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2" fillId="2" borderId="6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 applyProtection="1">
      <alignment/>
      <protection hidden="1"/>
    </xf>
    <xf numFmtId="164" fontId="2" fillId="2" borderId="0" xfId="0" applyNumberFormat="1" applyFont="1" applyFill="1" applyBorder="1" applyAlignment="1" applyProtection="1">
      <alignment/>
      <protection hidden="1"/>
    </xf>
    <xf numFmtId="49" fontId="2" fillId="2" borderId="6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3" fontId="1" fillId="2" borderId="11" xfId="0" applyNumberFormat="1" applyFont="1" applyFill="1" applyBorder="1" applyAlignment="1" applyProtection="1">
      <alignment/>
      <protection hidden="1"/>
    </xf>
    <xf numFmtId="3" fontId="1" fillId="2" borderId="9" xfId="0" applyNumberFormat="1" applyFont="1" applyFill="1" applyBorder="1" applyAlignment="1" applyProtection="1">
      <alignment/>
      <protection hidden="1"/>
    </xf>
    <xf numFmtId="3" fontId="1" fillId="2" borderId="10" xfId="0" applyNumberFormat="1" applyFont="1" applyFill="1" applyBorder="1" applyAlignment="1" applyProtection="1">
      <alignment/>
      <protection hidden="1"/>
    </xf>
    <xf numFmtId="3" fontId="1" fillId="2" borderId="3" xfId="0" applyNumberFormat="1" applyFont="1" applyFill="1" applyBorder="1" applyAlignment="1" applyProtection="1">
      <alignment/>
      <protection hidden="1"/>
    </xf>
    <xf numFmtId="3" fontId="1" fillId="2" borderId="12" xfId="0" applyNumberFormat="1" applyFont="1" applyFill="1" applyBorder="1" applyAlignment="1" applyProtection="1">
      <alignment/>
      <protection hidden="1"/>
    </xf>
    <xf numFmtId="3" fontId="1" fillId="2" borderId="4" xfId="0" applyNumberFormat="1" applyFont="1" applyFill="1" applyBorder="1" applyAlignment="1" applyProtection="1">
      <alignment/>
      <protection hidden="1"/>
    </xf>
    <xf numFmtId="3" fontId="1" fillId="2" borderId="1" xfId="0" applyNumberFormat="1" applyFont="1" applyFill="1" applyBorder="1" applyAlignment="1" applyProtection="1">
      <alignment/>
      <protection hidden="1"/>
    </xf>
    <xf numFmtId="0" fontId="2" fillId="2" borderId="9" xfId="0" applyFont="1" applyFill="1" applyBorder="1" applyAlignment="1">
      <alignment horizontal="left"/>
    </xf>
    <xf numFmtId="0" fontId="1" fillId="2" borderId="16" xfId="0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3" fontId="1" fillId="2" borderId="0" xfId="0" applyNumberFormat="1" applyFont="1" applyFill="1" applyBorder="1" applyAlignment="1" applyProtection="1">
      <alignment/>
      <protection hidden="1"/>
    </xf>
    <xf numFmtId="3" fontId="2" fillId="2" borderId="7" xfId="0" applyNumberFormat="1" applyFont="1" applyFill="1" applyBorder="1" applyAlignment="1">
      <alignment/>
    </xf>
    <xf numFmtId="9" fontId="1" fillId="2" borderId="8" xfId="0" applyNumberFormat="1" applyFont="1" applyFill="1" applyBorder="1" applyAlignment="1">
      <alignment/>
    </xf>
    <xf numFmtId="3" fontId="2" fillId="2" borderId="10" xfId="0" applyNumberFormat="1" applyFont="1" applyFill="1" applyBorder="1" applyAlignment="1" applyProtection="1">
      <alignment/>
      <protection hidden="1"/>
    </xf>
    <xf numFmtId="3" fontId="2" fillId="2" borderId="11" xfId="0" applyNumberFormat="1" applyFont="1" applyFill="1" applyBorder="1" applyAlignment="1" applyProtection="1">
      <alignment/>
      <protection hidden="1"/>
    </xf>
    <xf numFmtId="1" fontId="2" fillId="2" borderId="6" xfId="0" applyNumberFormat="1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 applyProtection="1">
      <alignment horizontal="right" vertical="center"/>
      <protection hidden="1"/>
    </xf>
    <xf numFmtId="164" fontId="2" fillId="4" borderId="1" xfId="0" applyNumberFormat="1" applyFont="1" applyFill="1" applyBorder="1" applyAlignment="1" applyProtection="1">
      <alignment horizontal="right" vertical="center"/>
      <protection hidden="1"/>
    </xf>
    <xf numFmtId="164" fontId="2" fillId="4" borderId="8" xfId="0" applyNumberFormat="1" applyFont="1" applyFill="1" applyBorder="1" applyAlignment="1" applyProtection="1">
      <alignment horizontal="right" vertical="center"/>
      <protection hidden="1"/>
    </xf>
    <xf numFmtId="3" fontId="2" fillId="2" borderId="6" xfId="0" applyNumberFormat="1" applyFont="1" applyFill="1" applyBorder="1" applyAlignment="1">
      <alignment horizontal="center"/>
    </xf>
    <xf numFmtId="9" fontId="1" fillId="3" borderId="6" xfId="0" applyNumberFormat="1" applyFont="1" applyFill="1" applyBorder="1" applyAlignment="1" applyProtection="1">
      <alignment/>
      <protection locked="0"/>
    </xf>
    <xf numFmtId="9" fontId="1" fillId="2" borderId="2" xfId="0" applyNumberFormat="1" applyFont="1" applyFill="1" applyBorder="1" applyAlignment="1">
      <alignment/>
    </xf>
    <xf numFmtId="164" fontId="1" fillId="3" borderId="6" xfId="0" applyNumberFormat="1" applyFont="1" applyFill="1" applyBorder="1" applyAlignment="1" applyProtection="1">
      <alignment horizontal="right" vertical="center"/>
      <protection locked="0"/>
    </xf>
    <xf numFmtId="9" fontId="2" fillId="2" borderId="16" xfId="0" applyNumberFormat="1" applyFont="1" applyFill="1" applyBorder="1" applyAlignment="1" applyProtection="1">
      <alignment horizontal="center"/>
      <protection locked="0"/>
    </xf>
    <xf numFmtId="9" fontId="2" fillId="2" borderId="1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>
      <alignment/>
    </xf>
    <xf numFmtId="0" fontId="3" fillId="5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1" fillId="2" borderId="16" xfId="0" applyNumberFormat="1" applyFont="1" applyFill="1" applyBorder="1" applyAlignment="1" applyProtection="1">
      <alignment horizontal="right" vertical="center"/>
      <protection hidden="1"/>
    </xf>
    <xf numFmtId="3" fontId="1" fillId="2" borderId="13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 applyProtection="1">
      <alignment/>
      <protection hidden="1"/>
    </xf>
    <xf numFmtId="164" fontId="2" fillId="4" borderId="9" xfId="0" applyNumberFormat="1" applyFont="1" applyFill="1" applyBorder="1" applyAlignment="1" applyProtection="1">
      <alignment/>
      <protection hidden="1"/>
    </xf>
    <xf numFmtId="164" fontId="2" fillId="4" borderId="2" xfId="0" applyNumberFormat="1" applyFont="1" applyFill="1" applyBorder="1" applyAlignment="1" applyProtection="1">
      <alignment/>
      <protection hidden="1"/>
    </xf>
    <xf numFmtId="164" fontId="2" fillId="2" borderId="16" xfId="0" applyNumberFormat="1" applyFont="1" applyFill="1" applyBorder="1" applyAlignment="1" applyProtection="1">
      <alignment/>
      <protection hidden="1"/>
    </xf>
    <xf numFmtId="164" fontId="2" fillId="2" borderId="9" xfId="0" applyNumberFormat="1" applyFont="1" applyFill="1" applyBorder="1" applyAlignment="1" applyProtection="1">
      <alignment/>
      <protection hidden="1"/>
    </xf>
    <xf numFmtId="164" fontId="2" fillId="2" borderId="2" xfId="0" applyNumberFormat="1" applyFont="1" applyFill="1" applyBorder="1" applyAlignment="1" applyProtection="1">
      <alignment/>
      <protection hidden="1"/>
    </xf>
    <xf numFmtId="164" fontId="8" fillId="2" borderId="16" xfId="0" applyNumberFormat="1" applyFont="1" applyFill="1" applyBorder="1" applyAlignment="1" applyProtection="1">
      <alignment/>
      <protection hidden="1"/>
    </xf>
    <xf numFmtId="164" fontId="8" fillId="2" borderId="4" xfId="0" applyNumberFormat="1" applyFont="1" applyFill="1" applyBorder="1" applyAlignment="1" applyProtection="1">
      <alignment/>
      <protection hidden="1"/>
    </xf>
    <xf numFmtId="0" fontId="3" fillId="6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9" fontId="1" fillId="2" borderId="7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16" applyFill="1" applyBorder="1" applyAlignment="1">
      <alignment/>
    </xf>
    <xf numFmtId="0" fontId="1" fillId="2" borderId="8" xfId="0" applyFont="1" applyFill="1" applyBorder="1" applyAlignment="1">
      <alignment/>
    </xf>
    <xf numFmtId="0" fontId="6" fillId="2" borderId="0" xfId="16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5" fillId="2" borderId="0" xfId="16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64" fontId="0" fillId="2" borderId="0" xfId="0" applyNumberForma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5" fillId="2" borderId="0" xfId="16" applyFill="1" applyBorder="1" applyAlignment="1" applyProtection="1">
      <alignment/>
      <protection locked="0"/>
    </xf>
    <xf numFmtId="0" fontId="5" fillId="2" borderId="8" xfId="16" applyFill="1" applyBorder="1" applyAlignment="1" applyProtection="1">
      <alignment/>
      <protection locked="0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7" xfId="0" applyFont="1" applyFill="1" applyBorder="1" applyAlignment="1">
      <alignment/>
    </xf>
    <xf numFmtId="49" fontId="1" fillId="2" borderId="7" xfId="0" applyNumberFormat="1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5" xfId="0" applyFill="1" applyBorder="1" applyAlignment="1">
      <alignment/>
    </xf>
    <xf numFmtId="0" fontId="2" fillId="2" borderId="7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6" borderId="6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4" xfId="0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3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1" fillId="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805"/>
          <c:y val="0.23125"/>
          <c:w val="0.39775"/>
          <c:h val="0.67175"/>
        </c:manualLayout>
      </c:layout>
      <c:pieChart>
        <c:varyColors val="1"/>
        <c:ser>
          <c:idx val="0"/>
          <c:order val="0"/>
          <c:tx>
            <c:strRef>
              <c:f>Simulatie!$C$64</c:f>
              <c:strCache>
                <c:ptCount val="1"/>
                <c:pt idx="0">
                  <c:v>HASSELT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Simulatie!$D$63:$G$63</c:f>
              <c:strCache/>
            </c:strRef>
          </c:cat>
          <c:val>
            <c:numRef>
              <c:f>Simulatie!$D$64:$G$64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25"/>
          <c:y val="0.16525"/>
          <c:w val="0.35275"/>
          <c:h val="0.29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98"/>
          <c:y val="0.32825"/>
          <c:w val="0.40425"/>
          <c:h val="0.67175"/>
        </c:manualLayout>
      </c:layout>
      <c:pieChart>
        <c:varyColors val="1"/>
        <c:ser>
          <c:idx val="0"/>
          <c:order val="0"/>
          <c:tx>
            <c:strRef>
              <c:f>Simulatie!$C$68</c:f>
              <c:strCache>
                <c:ptCount val="1"/>
                <c:pt idx="0">
                  <c:v>HASSELT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Simulatie!$D$67:$H$67</c:f>
              <c:strCache/>
            </c:strRef>
          </c:cat>
          <c:val>
            <c:numRef>
              <c:f>Simulatie!$D$68:$H$68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75"/>
          <c:y val="0.1245"/>
          <c:w val="0.367"/>
          <c:h val="0.30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14</xdr:row>
      <xdr:rowOff>76200</xdr:rowOff>
    </xdr:from>
    <xdr:to>
      <xdr:col>14</xdr:col>
      <xdr:colOff>9525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4381500" y="2200275"/>
        <a:ext cx="40005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14</xdr:row>
      <xdr:rowOff>76200</xdr:rowOff>
    </xdr:from>
    <xdr:to>
      <xdr:col>7</xdr:col>
      <xdr:colOff>0</xdr:colOff>
      <xdr:row>29</xdr:row>
      <xdr:rowOff>104775</xdr:rowOff>
    </xdr:to>
    <xdr:graphicFrame>
      <xdr:nvGraphicFramePr>
        <xdr:cNvPr id="2" name="Chart 3"/>
        <xdr:cNvGraphicFramePr/>
      </xdr:nvGraphicFramePr>
      <xdr:xfrm>
        <a:off x="66675" y="2200275"/>
        <a:ext cx="42386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pdata.be" TargetMode="External" /><Relationship Id="rId2" Type="http://schemas.openxmlformats.org/officeDocument/2006/relationships/hyperlink" Target="http://www.vub.ac.be/belgianelections/Gemeenten.html" TargetMode="External" /><Relationship Id="rId3" Type="http://schemas.openxmlformats.org/officeDocument/2006/relationships/hyperlink" Target="http://www.rijksregister.fgov.be/rrn_nl/statpotentielekiezers/statistieken/zsc611-10sept2005-c13.pdf" TargetMode="External" /><Relationship Id="rId4" Type="http://schemas.openxmlformats.org/officeDocument/2006/relationships/hyperlink" Target="http://www.rijksregister.fgov.be/rrn_nl/statpotentielekiezers/statistieken/zsc612_01april2006_c14.pdf" TargetMode="External" /><Relationship Id="rId5" Type="http://schemas.openxmlformats.org/officeDocument/2006/relationships/hyperlink" Target="http://www.npdata.be/Data/Vreemdelingen/Inhoud.htm" TargetMode="External" /><Relationship Id="rId6" Type="http://schemas.openxmlformats.org/officeDocument/2006/relationships/hyperlink" Target="http://www.npdata.be/BuG/21/BuG-21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selection activeCell="I63" sqref="I63"/>
    </sheetView>
  </sheetViews>
  <sheetFormatPr defaultColWidth="9.140625" defaultRowHeight="12.75"/>
  <cols>
    <col min="1" max="1" width="11.140625" style="0" customWidth="1"/>
    <col min="2" max="2" width="7.7109375" style="0" customWidth="1"/>
    <col min="3" max="3" width="8.140625" style="0" customWidth="1"/>
    <col min="4" max="4" width="7.421875" style="0" customWidth="1"/>
    <col min="5" max="5" width="10.7109375" style="0" customWidth="1"/>
    <col min="6" max="6" width="9.8515625" style="0" customWidth="1"/>
    <col min="7" max="7" width="9.57421875" style="0" customWidth="1"/>
    <col min="8" max="8" width="8.28125" style="0" customWidth="1"/>
    <col min="9" max="9" width="8.7109375" style="0" customWidth="1"/>
    <col min="10" max="10" width="8.8515625" style="0" customWidth="1"/>
    <col min="11" max="11" width="9.421875" style="0" customWidth="1"/>
    <col min="12" max="12" width="8.421875" style="0" customWidth="1"/>
    <col min="14" max="14" width="8.140625" style="0" customWidth="1"/>
  </cols>
  <sheetData>
    <row r="1" spans="1:14" ht="14.25" customHeight="1">
      <c r="A1" s="202" t="s">
        <v>79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</row>
    <row r="2" spans="1:17" ht="10.5" customHeight="1">
      <c r="A2" s="205" t="s">
        <v>81</v>
      </c>
      <c r="B2" s="205"/>
      <c r="C2" s="205" t="s">
        <v>80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47"/>
      <c r="P2" s="47"/>
      <c r="Q2" s="47"/>
    </row>
    <row r="3" spans="1:17" ht="3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7"/>
      <c r="N3" s="47"/>
      <c r="O3" s="47"/>
      <c r="P3" s="47"/>
      <c r="Q3" s="47"/>
    </row>
    <row r="4" spans="1:17" ht="13.5" customHeight="1">
      <c r="A4" s="74"/>
      <c r="B4" s="218" t="s">
        <v>43</v>
      </c>
      <c r="C4" s="219"/>
      <c r="D4" s="210" t="s">
        <v>61</v>
      </c>
      <c r="E4" s="211"/>
      <c r="F4" s="211"/>
      <c r="G4" s="211"/>
      <c r="H4" s="211"/>
      <c r="I4" s="211"/>
      <c r="J4" s="211"/>
      <c r="K4" s="211"/>
      <c r="L4" s="211"/>
      <c r="M4" s="119" t="s">
        <v>46</v>
      </c>
      <c r="N4" s="152" t="s">
        <v>65</v>
      </c>
      <c r="O4" s="47"/>
      <c r="P4" s="47"/>
      <c r="Q4" s="47"/>
    </row>
    <row r="5" spans="1:17" ht="12.75">
      <c r="A5" s="28"/>
      <c r="B5" s="28" t="s">
        <v>3</v>
      </c>
      <c r="C5" s="100" t="s">
        <v>6</v>
      </c>
      <c r="D5" s="24" t="s">
        <v>40</v>
      </c>
      <c r="E5" s="24" t="s">
        <v>36</v>
      </c>
      <c r="F5" s="85" t="s">
        <v>47</v>
      </c>
      <c r="G5" s="86"/>
      <c r="H5" s="24" t="s">
        <v>0</v>
      </c>
      <c r="I5" s="107" t="s">
        <v>38</v>
      </c>
      <c r="J5" s="108"/>
      <c r="K5" s="68" t="s">
        <v>42</v>
      </c>
      <c r="L5" s="120" t="s">
        <v>6</v>
      </c>
      <c r="M5" s="121">
        <v>2000</v>
      </c>
      <c r="N5" s="153" t="s">
        <v>66</v>
      </c>
      <c r="O5" s="47"/>
      <c r="P5" s="47"/>
      <c r="Q5" s="47"/>
    </row>
    <row r="6" spans="1:17" ht="12.75">
      <c r="A6" s="41"/>
      <c r="B6" s="67">
        <v>2000</v>
      </c>
      <c r="C6" s="101">
        <v>2000</v>
      </c>
      <c r="D6" s="78" t="s">
        <v>41</v>
      </c>
      <c r="E6" s="78" t="s">
        <v>48</v>
      </c>
      <c r="F6" s="41" t="s">
        <v>37</v>
      </c>
      <c r="G6" s="40" t="s">
        <v>12</v>
      </c>
      <c r="H6" s="66" t="s">
        <v>41</v>
      </c>
      <c r="I6" s="39" t="s">
        <v>37</v>
      </c>
      <c r="J6" s="40" t="s">
        <v>12</v>
      </c>
      <c r="K6" s="69" t="s">
        <v>45</v>
      </c>
      <c r="L6" s="122">
        <v>2006</v>
      </c>
      <c r="M6" s="121">
        <v>2006</v>
      </c>
      <c r="N6" s="153" t="s">
        <v>67</v>
      </c>
      <c r="O6" s="47"/>
      <c r="P6" s="47"/>
      <c r="Q6" s="47"/>
    </row>
    <row r="7" spans="1:17" ht="12.75">
      <c r="A7" s="58" t="s">
        <v>39</v>
      </c>
      <c r="B7" s="149">
        <v>3723</v>
      </c>
      <c r="C7" s="123">
        <f>B7/B9</f>
        <v>0.07810271041369472</v>
      </c>
      <c r="D7" s="102">
        <f>C7*D9+D9*M13</f>
        <v>4214.541062358956</v>
      </c>
      <c r="E7" s="88">
        <f>C7*E9</f>
        <v>102.48698553875184</v>
      </c>
      <c r="F7" s="88">
        <f>C7*L11*F9</f>
        <v>0</v>
      </c>
      <c r="G7" s="87">
        <f>C7*M11*G9</f>
        <v>0</v>
      </c>
      <c r="H7" s="52">
        <f>SUM(D7:G7)</f>
        <v>4317.028047897707</v>
      </c>
      <c r="I7" s="87">
        <f>C7*L11*I9</f>
        <v>0</v>
      </c>
      <c r="J7" s="89">
        <f>C7*M11*J9</f>
        <v>0</v>
      </c>
      <c r="K7" s="61">
        <f>SUM(H7:J7)</f>
        <v>4317.028047897707</v>
      </c>
      <c r="L7" s="155">
        <f>K7/K$9</f>
        <v>0.07459872209949382</v>
      </c>
      <c r="M7" s="158">
        <f>L7-C7</f>
        <v>-0.003503988314200901</v>
      </c>
      <c r="N7" s="154">
        <f>M7/C7</f>
        <v>-0.04486385037908368</v>
      </c>
      <c r="O7" s="47"/>
      <c r="P7" s="47"/>
      <c r="Q7" s="47"/>
    </row>
    <row r="8" spans="1:17" ht="12.75">
      <c r="A8" s="59" t="s">
        <v>28</v>
      </c>
      <c r="B8" s="148">
        <f>B9-B7</f>
        <v>43945</v>
      </c>
      <c r="C8" s="124">
        <f>B8/B9</f>
        <v>0.9218972895863052</v>
      </c>
      <c r="D8" s="90">
        <f>D9-D7-D9*M13</f>
        <v>49746.980119625114</v>
      </c>
      <c r="E8" s="92">
        <f aca="true" t="shared" si="0" ref="E8:J8">E9-E7</f>
        <v>1209.720811039605</v>
      </c>
      <c r="F8" s="91">
        <f t="shared" si="0"/>
        <v>144.39102143757898</v>
      </c>
      <c r="G8" s="102">
        <f t="shared" si="0"/>
        <v>593.8800000000008</v>
      </c>
      <c r="H8" s="92">
        <f t="shared" si="0"/>
        <v>51694.97195210229</v>
      </c>
      <c r="I8" s="90">
        <f t="shared" si="0"/>
        <v>1344</v>
      </c>
      <c r="J8" s="93">
        <f t="shared" si="0"/>
        <v>514</v>
      </c>
      <c r="K8" s="62">
        <f>SUM(H8:J8)</f>
        <v>53552.97195210229</v>
      </c>
      <c r="L8" s="156">
        <f>K8/K$9</f>
        <v>0.9254012779005062</v>
      </c>
      <c r="M8" s="159">
        <f>L8-C8</f>
        <v>0.0035039883142009565</v>
      </c>
      <c r="N8" s="161">
        <f>M8/C8</f>
        <v>0.0038008445775703993</v>
      </c>
      <c r="O8" s="47"/>
      <c r="P8" s="47"/>
      <c r="Q8" s="47"/>
    </row>
    <row r="9" spans="1:17" ht="12.75">
      <c r="A9" s="59" t="s">
        <v>44</v>
      </c>
      <c r="B9" s="150">
        <v>47668</v>
      </c>
      <c r="C9" s="125">
        <f>C7+C8</f>
        <v>1</v>
      </c>
      <c r="D9" s="71">
        <f>C59-E9-F9-G9</f>
        <v>53961.52118198407</v>
      </c>
      <c r="E9" s="103">
        <f>D53*D61*D55+E54*H12*E55</f>
        <v>1312.207796578357</v>
      </c>
      <c r="F9" s="71">
        <f>(D54)*D61*(1-D55)</f>
        <v>144.39102143757898</v>
      </c>
      <c r="G9" s="72">
        <f>(E54)*H12*(1-E55)</f>
        <v>593.8800000000008</v>
      </c>
      <c r="H9" s="72">
        <f>SUM(D9:G9)</f>
        <v>56012</v>
      </c>
      <c r="I9" s="106">
        <f>D59*H10</f>
        <v>1344</v>
      </c>
      <c r="J9" s="105">
        <f>E59*H11</f>
        <v>514</v>
      </c>
      <c r="K9" s="61">
        <f>H9+I9+J9</f>
        <v>57870</v>
      </c>
      <c r="L9" s="73">
        <f>K9/K$9</f>
        <v>1</v>
      </c>
      <c r="M9" s="157">
        <f>L9-C9</f>
        <v>0</v>
      </c>
      <c r="N9" s="160">
        <f>M9/C9</f>
        <v>0</v>
      </c>
      <c r="O9" s="47"/>
      <c r="P9" s="47"/>
      <c r="Q9" s="47"/>
    </row>
    <row r="10" spans="1:19" ht="12.75">
      <c r="A10" s="81" t="s">
        <v>26</v>
      </c>
      <c r="B10" s="151">
        <v>2523</v>
      </c>
      <c r="C10" s="225" t="s">
        <v>51</v>
      </c>
      <c r="D10" s="226"/>
      <c r="E10" s="226"/>
      <c r="F10" s="226"/>
      <c r="G10" s="221"/>
      <c r="H10" s="75">
        <v>1</v>
      </c>
      <c r="I10" s="16"/>
      <c r="J10" s="220"/>
      <c r="K10" s="221"/>
      <c r="L10" s="57" t="s">
        <v>68</v>
      </c>
      <c r="M10" s="126" t="s">
        <v>33</v>
      </c>
      <c r="N10" s="68"/>
      <c r="O10" s="38"/>
      <c r="P10" s="38"/>
      <c r="Q10" s="38"/>
      <c r="R10" s="70"/>
      <c r="S10" s="70"/>
    </row>
    <row r="11" spans="1:19" ht="12.75">
      <c r="A11" s="82" t="s">
        <v>27</v>
      </c>
      <c r="B11" s="151">
        <v>50191</v>
      </c>
      <c r="C11" s="227" t="s">
        <v>52</v>
      </c>
      <c r="D11" s="199"/>
      <c r="E11" s="199"/>
      <c r="F11" s="199"/>
      <c r="G11" s="200"/>
      <c r="H11" s="76">
        <v>1</v>
      </c>
      <c r="I11" s="222" t="s">
        <v>49</v>
      </c>
      <c r="J11" s="223"/>
      <c r="K11" s="224"/>
      <c r="L11" s="63">
        <v>0</v>
      </c>
      <c r="M11" s="127">
        <v>0</v>
      </c>
      <c r="N11" s="130"/>
      <c r="O11" s="38"/>
      <c r="P11" s="38"/>
      <c r="Q11" s="38"/>
      <c r="R11" s="70"/>
      <c r="S11" s="70"/>
    </row>
    <row r="12" spans="1:19" ht="12.75">
      <c r="A12" s="80" t="s">
        <v>7</v>
      </c>
      <c r="B12" s="150">
        <v>53667</v>
      </c>
      <c r="C12" s="215" t="s">
        <v>53</v>
      </c>
      <c r="D12" s="216"/>
      <c r="E12" s="216"/>
      <c r="F12" s="216"/>
      <c r="G12" s="217"/>
      <c r="H12" s="76">
        <v>0.7</v>
      </c>
      <c r="I12" s="212" t="s">
        <v>50</v>
      </c>
      <c r="J12" s="213"/>
      <c r="K12" s="214"/>
      <c r="L12" s="104">
        <f>1-L11</f>
        <v>1</v>
      </c>
      <c r="M12" s="128">
        <f>1-M11</f>
        <v>1</v>
      </c>
      <c r="N12" s="131"/>
      <c r="O12" s="38"/>
      <c r="P12" s="38"/>
      <c r="Q12" s="38"/>
      <c r="R12" s="70"/>
      <c r="S12" s="70"/>
    </row>
    <row r="13" spans="1:19" ht="11.25" customHeight="1">
      <c r="A13" s="43"/>
      <c r="B13" s="133"/>
      <c r="C13" s="228" t="s">
        <v>63</v>
      </c>
      <c r="D13" s="229"/>
      <c r="E13" s="229"/>
      <c r="F13" s="229"/>
      <c r="G13" s="229"/>
      <c r="H13" s="229"/>
      <c r="I13" s="229"/>
      <c r="J13" s="229"/>
      <c r="K13" s="229"/>
      <c r="L13" s="230"/>
      <c r="M13" s="129">
        <v>0</v>
      </c>
      <c r="N13" s="132"/>
      <c r="O13" s="38"/>
      <c r="P13" s="38"/>
      <c r="Q13" s="38"/>
      <c r="R13" s="70"/>
      <c r="S13" s="70"/>
    </row>
    <row r="14" spans="1:19" ht="12.75">
      <c r="A14" s="231" t="s">
        <v>54</v>
      </c>
      <c r="B14" s="232"/>
      <c r="C14" s="232"/>
      <c r="D14" s="232"/>
      <c r="E14" s="232"/>
      <c r="F14" s="232"/>
      <c r="G14" s="233"/>
      <c r="H14" s="234" t="s">
        <v>89</v>
      </c>
      <c r="I14" s="235"/>
      <c r="J14" s="235"/>
      <c r="K14" s="235"/>
      <c r="L14" s="235"/>
      <c r="M14" s="235"/>
      <c r="N14" s="236"/>
      <c r="O14" s="38"/>
      <c r="P14" s="38"/>
      <c r="Q14" s="38"/>
      <c r="R14" s="70"/>
      <c r="S14" s="70"/>
    </row>
    <row r="15" spans="1:17" ht="12.75">
      <c r="A15" s="47"/>
      <c r="B15" s="47"/>
      <c r="C15" s="47"/>
      <c r="D15" s="47"/>
      <c r="E15" s="47"/>
      <c r="F15" s="47"/>
      <c r="G15" s="47"/>
      <c r="H15" s="54"/>
      <c r="I15" s="54"/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47"/>
      <c r="B16" s="47"/>
      <c r="C16" s="47"/>
      <c r="D16" s="47"/>
      <c r="E16" s="47"/>
      <c r="F16" s="47"/>
      <c r="G16" s="47"/>
      <c r="H16" s="111"/>
      <c r="I16" s="38"/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47"/>
      <c r="B17" s="47"/>
      <c r="C17" s="47"/>
      <c r="D17" s="47"/>
      <c r="E17" s="47"/>
      <c r="F17" s="47"/>
      <c r="G17" s="47"/>
      <c r="H17" s="111"/>
      <c r="I17" s="38"/>
      <c r="J17" s="47"/>
      <c r="K17" s="47"/>
      <c r="L17" s="47"/>
      <c r="M17" s="47"/>
      <c r="N17" s="47"/>
      <c r="O17" s="47"/>
      <c r="P17" s="47"/>
      <c r="Q17" s="47"/>
    </row>
    <row r="18" spans="1:17" ht="12.75">
      <c r="A18" s="47"/>
      <c r="B18" s="47"/>
      <c r="C18" s="47"/>
      <c r="D18" s="47"/>
      <c r="E18" s="47"/>
      <c r="F18" s="47"/>
      <c r="G18" s="47"/>
      <c r="H18" s="54"/>
      <c r="I18" s="54"/>
      <c r="J18" s="47"/>
      <c r="K18" s="47"/>
      <c r="L18" s="47"/>
      <c r="M18" s="47"/>
      <c r="N18" s="47"/>
      <c r="O18" s="47"/>
      <c r="P18" s="47"/>
      <c r="Q18" s="47"/>
    </row>
    <row r="19" spans="1:17" ht="12.75">
      <c r="A19" s="47"/>
      <c r="B19" s="47"/>
      <c r="C19" s="47"/>
      <c r="D19" s="47"/>
      <c r="E19" s="47"/>
      <c r="F19" s="47"/>
      <c r="G19" s="47"/>
      <c r="H19" s="173"/>
      <c r="I19" s="169"/>
      <c r="J19" s="47"/>
      <c r="K19" s="47"/>
      <c r="L19" s="47"/>
      <c r="M19" s="47"/>
      <c r="N19" s="47"/>
      <c r="O19" s="47"/>
      <c r="P19" s="47"/>
      <c r="Q19" s="47"/>
    </row>
    <row r="20" spans="1:17" ht="12.75">
      <c r="A20" s="47"/>
      <c r="B20" s="47"/>
      <c r="C20" s="47"/>
      <c r="D20" s="47"/>
      <c r="E20" s="47"/>
      <c r="F20" s="47"/>
      <c r="G20" s="47"/>
      <c r="H20" s="173"/>
      <c r="I20" s="169"/>
      <c r="J20" s="47"/>
      <c r="K20" s="47"/>
      <c r="L20" s="47"/>
      <c r="M20" s="47"/>
      <c r="N20" s="47"/>
      <c r="O20" s="47"/>
      <c r="P20" s="47"/>
      <c r="Q20" s="47"/>
    </row>
    <row r="21" spans="1:17" ht="12.75">
      <c r="A21" s="47"/>
      <c r="B21" s="47"/>
      <c r="C21" s="47"/>
      <c r="D21" s="47"/>
      <c r="E21" s="47"/>
      <c r="F21" s="47"/>
      <c r="G21" s="47"/>
      <c r="H21" s="174"/>
      <c r="I21" s="174"/>
      <c r="J21" s="47"/>
      <c r="K21" s="47"/>
      <c r="L21" s="47"/>
      <c r="M21" s="47"/>
      <c r="N21" s="47"/>
      <c r="O21" s="47"/>
      <c r="P21" s="47"/>
      <c r="Q21" s="47"/>
    </row>
    <row r="22" spans="1:17" ht="12.75">
      <c r="A22" s="47"/>
      <c r="B22" s="47"/>
      <c r="C22" s="47"/>
      <c r="D22" s="47"/>
      <c r="E22" s="47"/>
      <c r="F22" s="47"/>
      <c r="G22" s="47"/>
      <c r="H22" s="174"/>
      <c r="I22" s="174"/>
      <c r="J22" s="47"/>
      <c r="K22" s="47"/>
      <c r="L22" s="47"/>
      <c r="M22" s="47"/>
      <c r="N22" s="47"/>
      <c r="O22" s="47"/>
      <c r="P22" s="47"/>
      <c r="Q22" s="47"/>
    </row>
    <row r="23" spans="1:17" ht="12.75">
      <c r="A23" s="47"/>
      <c r="B23" s="47"/>
      <c r="C23" s="47"/>
      <c r="D23" s="47"/>
      <c r="E23" s="47"/>
      <c r="F23" s="47"/>
      <c r="G23" s="47"/>
      <c r="H23" s="169"/>
      <c r="I23" s="169"/>
      <c r="J23" s="47"/>
      <c r="K23" s="47"/>
      <c r="L23" s="47"/>
      <c r="M23" s="47"/>
      <c r="N23" s="47"/>
      <c r="O23" s="47"/>
      <c r="P23" s="47"/>
      <c r="Q23" s="47"/>
    </row>
    <row r="24" spans="1:17" ht="12.75">
      <c r="A24" s="47"/>
      <c r="B24" s="47"/>
      <c r="C24" s="47"/>
      <c r="D24" s="47"/>
      <c r="E24" s="47"/>
      <c r="F24" s="47"/>
      <c r="G24" s="47"/>
      <c r="H24" s="169"/>
      <c r="I24" s="180"/>
      <c r="J24" s="47"/>
      <c r="K24" s="47"/>
      <c r="L24" s="47"/>
      <c r="M24" s="47"/>
      <c r="N24" s="47"/>
      <c r="O24" s="47"/>
      <c r="P24" s="47"/>
      <c r="Q24" s="47"/>
    </row>
    <row r="25" spans="1:17" ht="12.75">
      <c r="A25" s="47"/>
      <c r="B25" s="47"/>
      <c r="C25" s="47"/>
      <c r="D25" s="47"/>
      <c r="E25" s="47"/>
      <c r="F25" s="47"/>
      <c r="G25" s="47"/>
      <c r="H25" s="169"/>
      <c r="I25" s="183"/>
      <c r="J25" s="47"/>
      <c r="K25" s="47"/>
      <c r="L25" s="47"/>
      <c r="M25" s="47"/>
      <c r="N25" s="47"/>
      <c r="O25" s="47"/>
      <c r="P25" s="47"/>
      <c r="Q25" s="47"/>
    </row>
    <row r="26" spans="1:17" ht="12.75">
      <c r="A26" s="47"/>
      <c r="B26" s="47"/>
      <c r="C26" s="47"/>
      <c r="D26" s="47"/>
      <c r="E26" s="47"/>
      <c r="F26" s="47"/>
      <c r="G26" s="47"/>
      <c r="H26" s="169"/>
      <c r="I26" s="183"/>
      <c r="J26" s="47"/>
      <c r="K26" s="47"/>
      <c r="L26" s="47"/>
      <c r="M26" s="47"/>
      <c r="N26" s="47"/>
      <c r="O26" s="47"/>
      <c r="P26" s="47"/>
      <c r="Q26" s="47"/>
    </row>
    <row r="27" spans="1:17" ht="12.75">
      <c r="A27" s="47"/>
      <c r="B27" s="47"/>
      <c r="C27" s="47"/>
      <c r="D27" s="47"/>
      <c r="E27" s="47"/>
      <c r="F27" s="47"/>
      <c r="G27" s="47"/>
      <c r="H27" s="185"/>
      <c r="I27" s="183"/>
      <c r="J27" s="47"/>
      <c r="K27" s="47"/>
      <c r="L27" s="47"/>
      <c r="M27" s="47"/>
      <c r="N27" s="47"/>
      <c r="O27" s="47"/>
      <c r="P27" s="47"/>
      <c r="Q27" s="47"/>
    </row>
    <row r="28" spans="1:17" ht="12.75">
      <c r="A28" s="47"/>
      <c r="B28" s="47"/>
      <c r="C28" s="47"/>
      <c r="D28" s="47"/>
      <c r="E28" s="47"/>
      <c r="F28" s="47"/>
      <c r="G28" s="47"/>
      <c r="H28" s="185"/>
      <c r="I28" s="183"/>
      <c r="J28" s="47"/>
      <c r="K28" s="47"/>
      <c r="L28" s="47"/>
      <c r="M28" s="47"/>
      <c r="N28" s="47"/>
      <c r="O28" s="47"/>
      <c r="P28" s="47"/>
      <c r="Q28" s="47"/>
    </row>
    <row r="29" spans="1:17" ht="12.75">
      <c r="A29" s="47"/>
      <c r="B29" s="47"/>
      <c r="C29" s="47"/>
      <c r="D29" s="47"/>
      <c r="E29" s="47"/>
      <c r="F29" s="47"/>
      <c r="G29" s="47"/>
      <c r="H29" s="169"/>
      <c r="I29" s="169"/>
      <c r="J29" s="47"/>
      <c r="K29" s="47"/>
      <c r="L29" s="47"/>
      <c r="M29" s="47"/>
      <c r="N29" s="47"/>
      <c r="O29" s="47"/>
      <c r="P29" s="47"/>
      <c r="Q29" s="47"/>
    </row>
    <row r="30" spans="1:17" ht="11.25" customHeight="1">
      <c r="A30" s="47"/>
      <c r="B30" s="47"/>
      <c r="C30" s="47"/>
      <c r="D30" s="47"/>
      <c r="E30" s="47"/>
      <c r="F30" s="47"/>
      <c r="G30" s="47"/>
      <c r="H30" s="47"/>
      <c r="I30" s="47"/>
      <c r="J30" s="55"/>
      <c r="K30" s="47"/>
      <c r="L30" s="47"/>
      <c r="M30" s="47"/>
      <c r="N30" s="47"/>
      <c r="O30" s="47"/>
      <c r="P30" s="47"/>
      <c r="Q30" s="47"/>
    </row>
    <row r="31" spans="1:17" ht="9.75" customHeight="1">
      <c r="A31" s="196" t="s">
        <v>100</v>
      </c>
      <c r="B31" s="47"/>
      <c r="C31" s="47"/>
      <c r="D31" s="47"/>
      <c r="E31" s="47"/>
      <c r="F31" s="47"/>
      <c r="G31" s="47"/>
      <c r="H31" s="197"/>
      <c r="I31" s="198"/>
      <c r="J31" s="55"/>
      <c r="K31" s="47"/>
      <c r="L31" s="47"/>
      <c r="M31" s="47"/>
      <c r="N31" s="47"/>
      <c r="O31" s="47"/>
      <c r="P31" s="47"/>
      <c r="Q31" s="47"/>
    </row>
    <row r="32" spans="1:17" ht="12.75">
      <c r="A32" s="47"/>
      <c r="B32" s="47"/>
      <c r="C32" s="47"/>
      <c r="D32" s="47"/>
      <c r="E32" s="47"/>
      <c r="F32" s="47"/>
      <c r="G32" s="47"/>
      <c r="H32" s="47"/>
      <c r="I32" s="47"/>
      <c r="J32" s="55"/>
      <c r="K32" s="47"/>
      <c r="L32" s="47"/>
      <c r="M32" s="47"/>
      <c r="N32" s="47"/>
      <c r="O32" s="47"/>
      <c r="P32" s="47"/>
      <c r="Q32" s="47"/>
    </row>
    <row r="33" spans="1:17" ht="12.75">
      <c r="A33" s="47"/>
      <c r="B33" s="47"/>
      <c r="C33" s="47"/>
      <c r="D33" s="47"/>
      <c r="E33" s="47"/>
      <c r="F33" s="47"/>
      <c r="G33" s="47"/>
      <c r="H33" s="47"/>
      <c r="I33" s="47"/>
      <c r="J33" s="55"/>
      <c r="K33" s="47"/>
      <c r="L33" s="47"/>
      <c r="M33" s="47"/>
      <c r="N33" s="47"/>
      <c r="O33" s="47"/>
      <c r="P33" s="47"/>
      <c r="Q33" s="47"/>
    </row>
    <row r="34" spans="1:17" ht="12.75">
      <c r="A34" s="47"/>
      <c r="B34" s="47"/>
      <c r="C34" s="47"/>
      <c r="D34" s="47"/>
      <c r="E34" s="47"/>
      <c r="F34" s="47"/>
      <c r="G34" s="47"/>
      <c r="H34" s="47"/>
      <c r="I34" s="47"/>
      <c r="J34" s="55"/>
      <c r="K34" s="47"/>
      <c r="L34" s="47"/>
      <c r="M34" s="47"/>
      <c r="N34" s="47"/>
      <c r="O34" s="47"/>
      <c r="P34" s="47"/>
      <c r="Q34" s="47"/>
    </row>
    <row r="35" spans="1:17" ht="12.75">
      <c r="A35" s="47"/>
      <c r="B35" s="47"/>
      <c r="C35" s="47"/>
      <c r="D35" s="47"/>
      <c r="E35" s="47"/>
      <c r="F35" s="47"/>
      <c r="G35" s="47"/>
      <c r="H35" s="47"/>
      <c r="I35" s="47"/>
      <c r="J35" s="55"/>
      <c r="K35" s="47"/>
      <c r="L35" s="47"/>
      <c r="M35" s="47"/>
      <c r="N35" s="47"/>
      <c r="O35" s="47"/>
      <c r="P35" s="47"/>
      <c r="Q35" s="47"/>
    </row>
    <row r="36" spans="1:17" ht="12.75">
      <c r="A36" s="47"/>
      <c r="B36" s="47"/>
      <c r="C36" s="47"/>
      <c r="D36" s="47"/>
      <c r="E36" s="47"/>
      <c r="F36" s="47"/>
      <c r="G36" s="47"/>
      <c r="H36" s="47"/>
      <c r="I36" s="47"/>
      <c r="J36" s="55"/>
      <c r="K36" s="47"/>
      <c r="L36" s="47"/>
      <c r="M36" s="47"/>
      <c r="N36" s="47"/>
      <c r="O36" s="47"/>
      <c r="P36" s="47"/>
      <c r="Q36" s="47"/>
    </row>
    <row r="37" spans="1:17" ht="12.75">
      <c r="A37" s="47"/>
      <c r="B37" s="47"/>
      <c r="C37" s="47"/>
      <c r="D37" s="47"/>
      <c r="E37" s="47"/>
      <c r="F37" s="47"/>
      <c r="G37" s="47"/>
      <c r="H37" s="47"/>
      <c r="I37" s="47"/>
      <c r="J37" s="55"/>
      <c r="K37" s="47"/>
      <c r="L37" s="47"/>
      <c r="M37" s="47"/>
      <c r="N37" s="47"/>
      <c r="O37" s="47"/>
      <c r="P37" s="47"/>
      <c r="Q37" s="47"/>
    </row>
    <row r="38" spans="1:17" ht="12.75">
      <c r="A38" s="47"/>
      <c r="B38" s="47"/>
      <c r="C38" s="47"/>
      <c r="D38" s="47"/>
      <c r="E38" s="47"/>
      <c r="F38" s="47"/>
      <c r="G38" s="47"/>
      <c r="H38" s="47"/>
      <c r="I38" s="47"/>
      <c r="J38" s="55"/>
      <c r="K38" s="47"/>
      <c r="L38" s="47"/>
      <c r="M38" s="47"/>
      <c r="N38" s="47"/>
      <c r="O38" s="47"/>
      <c r="P38" s="47"/>
      <c r="Q38" s="47"/>
    </row>
    <row r="39" spans="1:17" ht="12.75">
      <c r="A39" s="207" t="s">
        <v>91</v>
      </c>
      <c r="B39" s="237"/>
      <c r="C39" s="237"/>
      <c r="D39" s="237"/>
      <c r="E39" s="237"/>
      <c r="F39" s="237"/>
      <c r="G39" s="238"/>
      <c r="H39" s="207" t="s">
        <v>92</v>
      </c>
      <c r="I39" s="237"/>
      <c r="J39" s="237"/>
      <c r="K39" s="237"/>
      <c r="L39" s="237"/>
      <c r="M39" s="237"/>
      <c r="N39" s="238"/>
      <c r="O39" s="47"/>
      <c r="P39" s="47"/>
      <c r="Q39" s="47"/>
    </row>
    <row r="40" spans="1:17" ht="12.75">
      <c r="A40" s="175" t="s">
        <v>55</v>
      </c>
      <c r="B40" s="176"/>
      <c r="C40" s="176"/>
      <c r="D40" s="169"/>
      <c r="E40" s="177" t="s">
        <v>34</v>
      </c>
      <c r="F40" s="176"/>
      <c r="G40" s="178"/>
      <c r="H40" s="207" t="s">
        <v>87</v>
      </c>
      <c r="I40" s="208"/>
      <c r="J40" s="208"/>
      <c r="K40" s="208"/>
      <c r="L40" s="208"/>
      <c r="M40" s="208"/>
      <c r="N40" s="209"/>
      <c r="O40" s="47"/>
      <c r="P40" s="47"/>
      <c r="Q40" s="47"/>
    </row>
    <row r="41" spans="1:17" ht="12.75">
      <c r="A41" s="175" t="s">
        <v>73</v>
      </c>
      <c r="B41" s="176"/>
      <c r="C41" s="176"/>
      <c r="D41" s="169"/>
      <c r="E41" s="179" t="s">
        <v>35</v>
      </c>
      <c r="F41" s="176"/>
      <c r="G41" s="178"/>
      <c r="H41" s="110"/>
      <c r="I41" s="38"/>
      <c r="J41" s="38" t="s">
        <v>58</v>
      </c>
      <c r="K41" s="47"/>
      <c r="L41" s="117">
        <v>51322.06843552372</v>
      </c>
      <c r="M41" s="113" t="s">
        <v>60</v>
      </c>
      <c r="N41" s="118">
        <v>0.046971157354781044</v>
      </c>
      <c r="O41" s="47"/>
      <c r="P41" s="47"/>
      <c r="Q41" s="47"/>
    </row>
    <row r="42" spans="1:17" ht="12.75">
      <c r="A42" s="175" t="s">
        <v>84</v>
      </c>
      <c r="B42" s="38"/>
      <c r="C42" s="181" t="s">
        <v>83</v>
      </c>
      <c r="D42" s="182"/>
      <c r="E42" s="181" t="s">
        <v>57</v>
      </c>
      <c r="F42" s="182"/>
      <c r="G42" s="48"/>
      <c r="H42" s="110"/>
      <c r="I42" s="38"/>
      <c r="J42" s="38" t="s">
        <v>59</v>
      </c>
      <c r="K42" s="47"/>
      <c r="L42" s="117">
        <f>(K9-(D9+E9))</f>
        <v>2596.2710214375766</v>
      </c>
      <c r="M42" s="113" t="s">
        <v>60</v>
      </c>
      <c r="N42" s="118">
        <f>L42/(D9+E9)</f>
        <v>0.046971157354781044</v>
      </c>
      <c r="O42" s="47"/>
      <c r="P42" s="47"/>
      <c r="Q42" s="47"/>
    </row>
    <row r="43" spans="1:17" ht="12.75">
      <c r="A43" s="175" t="s">
        <v>82</v>
      </c>
      <c r="B43" s="181"/>
      <c r="C43" s="184"/>
      <c r="D43" s="182"/>
      <c r="E43" s="185" t="s">
        <v>56</v>
      </c>
      <c r="F43" s="182"/>
      <c r="G43" s="186"/>
      <c r="H43" s="207" t="s">
        <v>88</v>
      </c>
      <c r="I43" s="208"/>
      <c r="J43" s="208"/>
      <c r="K43" s="208"/>
      <c r="L43" s="208"/>
      <c r="M43" s="208"/>
      <c r="N43" s="209"/>
      <c r="O43" s="47"/>
      <c r="P43" s="47"/>
      <c r="Q43" s="47"/>
    </row>
    <row r="44" spans="1:17" ht="12.75">
      <c r="A44" s="175" t="s">
        <v>90</v>
      </c>
      <c r="B44" s="185"/>
      <c r="C44" s="184"/>
      <c r="D44" s="182"/>
      <c r="E44" s="185" t="s">
        <v>62</v>
      </c>
      <c r="F44" s="182"/>
      <c r="G44" s="178"/>
      <c r="H44" s="168"/>
      <c r="I44" s="169"/>
      <c r="J44" s="169" t="s">
        <v>58</v>
      </c>
      <c r="K44" s="47"/>
      <c r="L44" s="170">
        <v>90506.72829225546</v>
      </c>
      <c r="M44" s="171" t="s">
        <v>60</v>
      </c>
      <c r="N44" s="172">
        <v>0.06753894622457123</v>
      </c>
      <c r="O44" s="47"/>
      <c r="P44" s="47"/>
      <c r="Q44" s="47"/>
    </row>
    <row r="45" spans="1:17" ht="12.75">
      <c r="A45" s="38" t="s">
        <v>85</v>
      </c>
      <c r="B45" s="176"/>
      <c r="C45" s="176"/>
      <c r="D45" s="169"/>
      <c r="E45" s="38" t="s">
        <v>74</v>
      </c>
      <c r="F45" s="182"/>
      <c r="G45" s="178"/>
      <c r="H45" s="168"/>
      <c r="I45" s="169"/>
      <c r="J45" s="169" t="s">
        <v>59</v>
      </c>
      <c r="K45" s="47"/>
      <c r="L45" s="170">
        <f>SUM(E9:G9)+I9+J9</f>
        <v>3908.4788180159367</v>
      </c>
      <c r="M45" s="171" t="s">
        <v>60</v>
      </c>
      <c r="N45" s="172">
        <f>L45/K9</f>
        <v>0.06753894622457123</v>
      </c>
      <c r="O45" s="47"/>
      <c r="P45" s="47"/>
      <c r="Q45" s="47"/>
    </row>
    <row r="46" spans="1:17" ht="12.75">
      <c r="A46" s="112" t="s">
        <v>86</v>
      </c>
      <c r="B46" s="45"/>
      <c r="C46" s="45"/>
      <c r="D46" s="45"/>
      <c r="E46" s="45" t="s">
        <v>74</v>
      </c>
      <c r="F46" s="187"/>
      <c r="G46" s="188"/>
      <c r="H46" s="47"/>
      <c r="I46" s="47"/>
      <c r="J46" s="55"/>
      <c r="K46" s="47"/>
      <c r="L46" s="47"/>
      <c r="M46" s="47"/>
      <c r="N46" s="47"/>
      <c r="O46" s="47"/>
      <c r="P46" s="47"/>
      <c r="Q46" s="47"/>
    </row>
    <row r="47" spans="1:17" ht="12.75">
      <c r="A47" s="201" t="s">
        <v>64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54"/>
      <c r="N47" s="47"/>
      <c r="O47" s="47"/>
      <c r="P47" s="47"/>
      <c r="Q47" s="47"/>
    </row>
    <row r="48" spans="1:17" ht="12" customHeight="1">
      <c r="A48" s="25"/>
      <c r="B48" s="25"/>
      <c r="C48" s="27"/>
      <c r="D48" s="25"/>
      <c r="E48" s="26" t="s">
        <v>11</v>
      </c>
      <c r="F48" s="27"/>
      <c r="G48" s="25"/>
      <c r="H48" s="26" t="s">
        <v>2</v>
      </c>
      <c r="I48" s="27"/>
      <c r="J48" s="25"/>
      <c r="K48" s="26" t="s">
        <v>1</v>
      </c>
      <c r="L48" s="6"/>
      <c r="M48" s="47"/>
      <c r="N48" s="47"/>
      <c r="O48" s="47"/>
      <c r="P48" s="47"/>
      <c r="Q48" s="47"/>
    </row>
    <row r="49" spans="1:17" ht="12.75">
      <c r="A49" s="43" t="s">
        <v>6</v>
      </c>
      <c r="B49" s="44" t="s">
        <v>8</v>
      </c>
      <c r="C49" s="43" t="s">
        <v>5</v>
      </c>
      <c r="D49" s="43" t="s">
        <v>4</v>
      </c>
      <c r="E49" s="49" t="s">
        <v>12</v>
      </c>
      <c r="F49" s="44" t="s">
        <v>0</v>
      </c>
      <c r="G49" s="43" t="s">
        <v>4</v>
      </c>
      <c r="H49" s="49" t="s">
        <v>12</v>
      </c>
      <c r="I49" s="44" t="s">
        <v>0</v>
      </c>
      <c r="J49" s="28" t="s">
        <v>4</v>
      </c>
      <c r="K49" s="145" t="s">
        <v>12</v>
      </c>
      <c r="L49" s="44" t="s">
        <v>0</v>
      </c>
      <c r="M49" s="47"/>
      <c r="N49" s="47"/>
      <c r="O49" s="47"/>
      <c r="P49" s="47"/>
      <c r="Q49" s="47"/>
    </row>
    <row r="50" spans="1:17" ht="12.75">
      <c r="A50" s="29">
        <v>2001</v>
      </c>
      <c r="B50" s="144">
        <v>68373</v>
      </c>
      <c r="C50" s="13">
        <f>1-L50</f>
        <v>0.9358969183742121</v>
      </c>
      <c r="D50" s="10">
        <f aca="true" t="shared" si="1" ref="D50:F51">J50-G50</f>
        <v>0.0067646585640530575</v>
      </c>
      <c r="E50" s="60">
        <f t="shared" si="1"/>
        <v>0.021432436780600517</v>
      </c>
      <c r="F50" s="46">
        <f t="shared" si="1"/>
        <v>0.028197095344653575</v>
      </c>
      <c r="G50" s="10">
        <v>0.02196773580214412</v>
      </c>
      <c r="H50" s="11">
        <v>0.013938250478990246</v>
      </c>
      <c r="I50" s="13">
        <v>0.03590598628113437</v>
      </c>
      <c r="J50" s="10">
        <v>0.028732394366197178</v>
      </c>
      <c r="K50" s="11">
        <v>0.03537068725959076</v>
      </c>
      <c r="L50" s="12">
        <v>0.06410308162578794</v>
      </c>
      <c r="M50" s="47"/>
      <c r="N50" s="47"/>
      <c r="O50" s="47"/>
      <c r="P50" s="47"/>
      <c r="Q50" s="47"/>
    </row>
    <row r="51" spans="1:17" ht="12.75">
      <c r="A51" s="30">
        <v>2005</v>
      </c>
      <c r="B51" s="50">
        <v>69538</v>
      </c>
      <c r="C51" s="4">
        <f>1-L51</f>
        <v>0.919573326814116</v>
      </c>
      <c r="D51" s="2">
        <f t="shared" si="1"/>
        <v>0.009101642267537173</v>
      </c>
      <c r="E51" s="4">
        <f t="shared" si="1"/>
        <v>0.03327389341079698</v>
      </c>
      <c r="F51" s="5">
        <f t="shared" si="1"/>
        <v>0.042375535678334145</v>
      </c>
      <c r="G51" s="2">
        <v>0.022807673502257764</v>
      </c>
      <c r="H51" s="3">
        <v>0.015243464005292069</v>
      </c>
      <c r="I51" s="13">
        <v>0.038051137507549834</v>
      </c>
      <c r="J51" s="2">
        <v>0.03190931576979494</v>
      </c>
      <c r="K51" s="3">
        <v>0.04851735741608905</v>
      </c>
      <c r="L51" s="12">
        <v>0.08042667318588398</v>
      </c>
      <c r="M51" s="47"/>
      <c r="N51" s="47"/>
      <c r="O51" s="47"/>
      <c r="P51" s="47"/>
      <c r="Q51" s="47"/>
    </row>
    <row r="52" spans="1:17" ht="12.75">
      <c r="A52" s="43" t="s">
        <v>3</v>
      </c>
      <c r="B52" s="8"/>
      <c r="C52" s="7"/>
      <c r="D52" s="21"/>
      <c r="E52" s="22"/>
      <c r="F52" s="23"/>
      <c r="G52" s="146"/>
      <c r="H52" s="147"/>
      <c r="I52" s="8"/>
      <c r="J52" s="146"/>
      <c r="K52" s="147"/>
      <c r="L52" s="8"/>
      <c r="M52" s="47"/>
      <c r="N52" s="47"/>
      <c r="O52" s="47"/>
      <c r="P52" s="47"/>
      <c r="Q52" s="47"/>
    </row>
    <row r="53" spans="1:17" ht="12.75">
      <c r="A53" s="29">
        <v>2001</v>
      </c>
      <c r="B53" s="50">
        <f>B50</f>
        <v>68373</v>
      </c>
      <c r="C53" s="14">
        <f aca="true" t="shared" si="2" ref="C53:L53">C50*$B53</f>
        <v>63990.08</v>
      </c>
      <c r="D53" s="16">
        <f t="shared" si="2"/>
        <v>462.5199999999997</v>
      </c>
      <c r="E53" s="17">
        <f t="shared" si="2"/>
        <v>1465.3999999999992</v>
      </c>
      <c r="F53" s="52">
        <f t="shared" si="2"/>
        <v>1927.919999999999</v>
      </c>
      <c r="G53" s="17">
        <f t="shared" si="2"/>
        <v>1502</v>
      </c>
      <c r="H53" s="18">
        <f t="shared" si="2"/>
        <v>953.0000000000001</v>
      </c>
      <c r="I53" s="9">
        <f t="shared" si="2"/>
        <v>2455</v>
      </c>
      <c r="J53" s="16">
        <f t="shared" si="2"/>
        <v>1964.5199999999998</v>
      </c>
      <c r="K53" s="18">
        <f t="shared" si="2"/>
        <v>2418.399999999999</v>
      </c>
      <c r="L53" s="9">
        <f t="shared" si="2"/>
        <v>4382.919999999999</v>
      </c>
      <c r="M53" s="47"/>
      <c r="N53" s="47"/>
      <c r="O53" s="47"/>
      <c r="P53" s="47"/>
      <c r="Q53" s="47"/>
    </row>
    <row r="54" spans="1:17" ht="12.75">
      <c r="A54" s="30">
        <v>2005</v>
      </c>
      <c r="B54" s="51">
        <f>B51</f>
        <v>69538</v>
      </c>
      <c r="C54" s="15">
        <f aca="true" t="shared" si="3" ref="C54:L54">C51*$B54</f>
        <v>63945.28999999999</v>
      </c>
      <c r="D54" s="19">
        <f t="shared" si="3"/>
        <v>632.91</v>
      </c>
      <c r="E54" s="15">
        <f t="shared" si="3"/>
        <v>2313.8</v>
      </c>
      <c r="F54" s="51">
        <f t="shared" si="3"/>
        <v>2946.7099999999996</v>
      </c>
      <c r="G54" s="15">
        <f t="shared" si="3"/>
        <v>1586.0000000000005</v>
      </c>
      <c r="H54" s="1">
        <f t="shared" si="3"/>
        <v>1059.9999999999998</v>
      </c>
      <c r="I54" s="1">
        <f t="shared" si="3"/>
        <v>2646.0000000000005</v>
      </c>
      <c r="J54" s="19">
        <f t="shared" si="3"/>
        <v>2218.9100000000003</v>
      </c>
      <c r="K54" s="1">
        <f t="shared" si="3"/>
        <v>3373.8</v>
      </c>
      <c r="L54" s="1">
        <f t="shared" si="3"/>
        <v>5592.71</v>
      </c>
      <c r="M54" s="47"/>
      <c r="N54" s="47"/>
      <c r="O54" s="47"/>
      <c r="P54" s="47"/>
      <c r="Q54" s="47"/>
    </row>
    <row r="55" spans="1:17" ht="12.75">
      <c r="A55" s="114" t="s">
        <v>29</v>
      </c>
      <c r="B55" s="109"/>
      <c r="C55" s="115"/>
      <c r="D55" s="97">
        <f>D53/D54</f>
        <v>0.7307832077230566</v>
      </c>
      <c r="E55" s="97">
        <f aca="true" t="shared" si="4" ref="E55:L55">E53/E54</f>
        <v>0.6333304520701871</v>
      </c>
      <c r="F55" s="96">
        <f t="shared" si="4"/>
        <v>0.654261871714556</v>
      </c>
      <c r="G55" s="98">
        <f t="shared" si="4"/>
        <v>0.9470365699873894</v>
      </c>
      <c r="H55" s="116">
        <f t="shared" si="4"/>
        <v>0.8990566037735852</v>
      </c>
      <c r="I55" s="116">
        <f t="shared" si="4"/>
        <v>0.9278155706727134</v>
      </c>
      <c r="J55" s="98">
        <f t="shared" si="4"/>
        <v>0.8853536195699688</v>
      </c>
      <c r="K55" s="116">
        <f t="shared" si="4"/>
        <v>0.7168178315252828</v>
      </c>
      <c r="L55" s="116">
        <f t="shared" si="4"/>
        <v>0.7836844749683068</v>
      </c>
      <c r="M55" s="47"/>
      <c r="N55" s="47"/>
      <c r="O55" s="47"/>
      <c r="P55" s="47"/>
      <c r="Q55" s="47"/>
    </row>
    <row r="56" spans="1:17" ht="12.75">
      <c r="A56" s="201" t="s">
        <v>31</v>
      </c>
      <c r="B56" s="201"/>
      <c r="C56" s="201"/>
      <c r="D56" s="201"/>
      <c r="E56" s="201"/>
      <c r="F56" s="201"/>
      <c r="G56" s="201"/>
      <c r="H56" s="201"/>
      <c r="I56" s="47"/>
      <c r="J56" s="47"/>
      <c r="K56" s="47"/>
      <c r="L56" s="47"/>
      <c r="M56" s="77"/>
      <c r="N56" s="47"/>
      <c r="O56" s="47"/>
      <c r="P56" s="47"/>
      <c r="Q56" s="47"/>
    </row>
    <row r="57" spans="1:17" ht="12.75">
      <c r="A57" s="24"/>
      <c r="B57" s="53" t="s">
        <v>9</v>
      </c>
      <c r="C57" s="240" t="s">
        <v>30</v>
      </c>
      <c r="D57" s="241"/>
      <c r="E57" s="241"/>
      <c r="F57" s="242"/>
      <c r="G57" s="94" t="s">
        <v>25</v>
      </c>
      <c r="H57" s="53"/>
      <c r="I57" s="47"/>
      <c r="J57" s="47"/>
      <c r="K57" s="47"/>
      <c r="L57" s="47"/>
      <c r="M57" s="83"/>
      <c r="N57" s="47"/>
      <c r="O57" s="47"/>
      <c r="P57" s="47"/>
      <c r="Q57" s="47"/>
    </row>
    <row r="58" spans="1:17" ht="12.75">
      <c r="A58" s="42"/>
      <c r="B58" s="40" t="s">
        <v>10</v>
      </c>
      <c r="C58" s="39" t="s">
        <v>5</v>
      </c>
      <c r="D58" s="43" t="s">
        <v>4</v>
      </c>
      <c r="E58" s="49" t="s">
        <v>12</v>
      </c>
      <c r="F58" s="44" t="s">
        <v>0</v>
      </c>
      <c r="G58" s="43" t="s">
        <v>32</v>
      </c>
      <c r="H58" s="44" t="s">
        <v>12</v>
      </c>
      <c r="I58" s="47"/>
      <c r="J58" s="47"/>
      <c r="K58" s="47"/>
      <c r="L58" s="47"/>
      <c r="M58" s="84"/>
      <c r="N58" s="47"/>
      <c r="O58" s="47"/>
      <c r="P58" s="47"/>
      <c r="Q58" s="47"/>
    </row>
    <row r="59" spans="1:17" ht="12.75">
      <c r="A59" s="29" t="s">
        <v>3</v>
      </c>
      <c r="B59" s="50">
        <f>C59+F59</f>
        <v>57870</v>
      </c>
      <c r="C59" s="14">
        <v>56012</v>
      </c>
      <c r="D59" s="20">
        <v>1344</v>
      </c>
      <c r="E59" s="14">
        <v>514</v>
      </c>
      <c r="F59" s="50">
        <f>D59+E59</f>
        <v>1858</v>
      </c>
      <c r="G59" s="20">
        <v>112</v>
      </c>
      <c r="H59" s="95"/>
      <c r="I59" s="47"/>
      <c r="J59" s="47"/>
      <c r="K59" s="47"/>
      <c r="L59" s="47"/>
      <c r="M59" s="38"/>
      <c r="N59" s="47"/>
      <c r="O59" s="47"/>
      <c r="P59" s="47"/>
      <c r="Q59" s="47"/>
    </row>
    <row r="60" spans="1:17" ht="12.75">
      <c r="A60" s="30" t="s">
        <v>6</v>
      </c>
      <c r="B60" s="56">
        <f>B59/$B59</f>
        <v>1</v>
      </c>
      <c r="C60" s="4">
        <f>C59/$B59</f>
        <v>0.9678935545187489</v>
      </c>
      <c r="D60" s="2">
        <f>D59/$B59</f>
        <v>0.023224468636599275</v>
      </c>
      <c r="E60" s="4">
        <f>E59/$B59</f>
        <v>0.008881976844651807</v>
      </c>
      <c r="F60" s="5">
        <f>F59/$B59</f>
        <v>0.03210644548125108</v>
      </c>
      <c r="G60" s="2">
        <f>G59/D59</f>
        <v>0.08333333333333333</v>
      </c>
      <c r="H60" s="37"/>
      <c r="I60" s="47"/>
      <c r="J60" s="47"/>
      <c r="K60" s="47"/>
      <c r="L60" s="47"/>
      <c r="M60" s="47"/>
      <c r="N60" s="47"/>
      <c r="O60" s="47"/>
      <c r="P60" s="47"/>
      <c r="Q60" s="47"/>
    </row>
    <row r="61" spans="1:17" ht="12.75">
      <c r="A61" s="25" t="s">
        <v>29</v>
      </c>
      <c r="B61" s="96">
        <f>B59/B54</f>
        <v>0.8322068509304266</v>
      </c>
      <c r="C61" s="97">
        <f>C59/(C54+F54)</f>
        <v>0.8373497578185732</v>
      </c>
      <c r="D61" s="98">
        <f>D59/G54</f>
        <v>0.8474148802017653</v>
      </c>
      <c r="E61" s="97">
        <f>E59/H54</f>
        <v>0.4849056603773586</v>
      </c>
      <c r="F61" s="96">
        <f>F59/I54</f>
        <v>0.7021919879062735</v>
      </c>
      <c r="G61" s="79"/>
      <c r="H61" s="99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2.75">
      <c r="A62" s="207" t="s">
        <v>93</v>
      </c>
      <c r="B62" s="211"/>
      <c r="C62" s="211"/>
      <c r="D62" s="211"/>
      <c r="E62" s="211"/>
      <c r="F62" s="211"/>
      <c r="G62" s="211"/>
      <c r="H62" s="239"/>
      <c r="I62" s="47"/>
      <c r="J62" s="47"/>
      <c r="K62" s="47"/>
      <c r="L62" s="47"/>
      <c r="M62" s="47"/>
      <c r="N62" s="47"/>
      <c r="O62" s="47"/>
      <c r="P62" s="47"/>
      <c r="Q62" s="47"/>
    </row>
    <row r="63" spans="1:17" s="166" customFormat="1" ht="37.5" customHeight="1">
      <c r="A63" s="25" t="s">
        <v>75</v>
      </c>
      <c r="B63" s="163"/>
      <c r="C63" s="99"/>
      <c r="D63" s="164" t="s">
        <v>76</v>
      </c>
      <c r="E63" s="165" t="s">
        <v>77</v>
      </c>
      <c r="F63" s="164" t="s">
        <v>47</v>
      </c>
      <c r="G63" s="189" t="s">
        <v>78</v>
      </c>
      <c r="H63" s="190" t="s">
        <v>0</v>
      </c>
      <c r="I63" s="36"/>
      <c r="J63" s="36"/>
      <c r="K63" s="36"/>
      <c r="L63" s="36"/>
      <c r="M63" s="36"/>
      <c r="N63" s="36"/>
      <c r="O63" s="36"/>
      <c r="P63" s="36"/>
      <c r="Q63" s="36"/>
    </row>
    <row r="64" spans="1:17" s="166" customFormat="1" ht="12">
      <c r="A64" s="64"/>
      <c r="B64" s="163" t="s">
        <v>6</v>
      </c>
      <c r="C64" s="191" t="s">
        <v>81</v>
      </c>
      <c r="D64" s="167">
        <f>D65/$H65</f>
        <v>0.9324610537754289</v>
      </c>
      <c r="E64" s="167">
        <f>E65/$H65</f>
        <v>0.02267509584548742</v>
      </c>
      <c r="F64" s="167">
        <f>F65/$H65</f>
        <v>0.012757404897832725</v>
      </c>
      <c r="G64" s="167">
        <f>G65/$H65</f>
        <v>0.03210644548125108</v>
      </c>
      <c r="H64" s="167">
        <f>H65/$H65</f>
        <v>1</v>
      </c>
      <c r="I64" s="36"/>
      <c r="J64" s="36"/>
      <c r="K64" s="36"/>
      <c r="L64" s="36"/>
      <c r="M64" s="36"/>
      <c r="N64" s="36"/>
      <c r="O64" s="36"/>
      <c r="P64" s="36"/>
      <c r="Q64" s="36"/>
    </row>
    <row r="65" spans="1:17" s="166" customFormat="1" ht="12">
      <c r="A65" s="64"/>
      <c r="B65" s="64" t="s">
        <v>3</v>
      </c>
      <c r="C65" s="95"/>
      <c r="D65" s="50">
        <f>D9</f>
        <v>53961.52118198407</v>
      </c>
      <c r="E65" s="14">
        <f>E9</f>
        <v>1312.207796578357</v>
      </c>
      <c r="F65" s="50">
        <f>F9+G9</f>
        <v>738.2710214375797</v>
      </c>
      <c r="G65" s="9">
        <f>I9+J9</f>
        <v>1858</v>
      </c>
      <c r="H65" s="51">
        <f>SUM(D65:G65)</f>
        <v>57870</v>
      </c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2.75">
      <c r="A66" s="162" t="s">
        <v>94</v>
      </c>
      <c r="B66" s="192"/>
      <c r="C66" s="192"/>
      <c r="D66" s="192"/>
      <c r="E66" s="192"/>
      <c r="F66" s="192"/>
      <c r="G66" s="192"/>
      <c r="H66" s="193"/>
      <c r="I66" s="54"/>
      <c r="J66" s="47"/>
      <c r="K66" s="47"/>
      <c r="L66" s="47"/>
      <c r="M66" s="47"/>
      <c r="N66" s="47"/>
      <c r="O66" s="47"/>
      <c r="P66" s="47"/>
      <c r="Q66" s="47"/>
    </row>
    <row r="67" spans="1:17" ht="60">
      <c r="A67" s="25" t="s">
        <v>75</v>
      </c>
      <c r="B67" s="163"/>
      <c r="C67" s="99"/>
      <c r="D67" s="194" t="s">
        <v>95</v>
      </c>
      <c r="E67" s="165" t="s">
        <v>96</v>
      </c>
      <c r="F67" s="195" t="s">
        <v>97</v>
      </c>
      <c r="G67" s="164" t="s">
        <v>98</v>
      </c>
      <c r="H67" s="194" t="s">
        <v>99</v>
      </c>
      <c r="I67" s="38"/>
      <c r="J67" s="47"/>
      <c r="K67" s="47"/>
      <c r="L67" s="47"/>
      <c r="M67" s="47"/>
      <c r="N67" s="47"/>
      <c r="O67" s="47"/>
      <c r="P67" s="47"/>
      <c r="Q67" s="47"/>
    </row>
    <row r="68" spans="1:17" ht="12.75">
      <c r="A68" s="64"/>
      <c r="B68" s="163" t="s">
        <v>6</v>
      </c>
      <c r="C68" s="191" t="s">
        <v>81</v>
      </c>
      <c r="D68" s="167">
        <f>D69/$D69</f>
        <v>1</v>
      </c>
      <c r="E68" s="98">
        <f>E69/$D69</f>
        <v>0.002612290216453103</v>
      </c>
      <c r="F68" s="96">
        <f>F69/$D69</f>
        <v>0.010744344754274377</v>
      </c>
      <c r="G68" s="96">
        <f>G69/$D69</f>
        <v>0.024315348807410157</v>
      </c>
      <c r="H68" s="96">
        <f>H69/$D69</f>
        <v>0.009299173576643468</v>
      </c>
      <c r="I68" s="47"/>
      <c r="J68" s="47"/>
      <c r="K68" s="47"/>
      <c r="L68" s="47"/>
      <c r="M68" s="47"/>
      <c r="N68" s="47"/>
      <c r="O68" s="47"/>
      <c r="P68" s="47"/>
      <c r="Q68" s="47"/>
    </row>
    <row r="69" spans="1:17" ht="12.75">
      <c r="A69" s="65"/>
      <c r="B69" s="65" t="s">
        <v>3</v>
      </c>
      <c r="C69" s="99"/>
      <c r="D69" s="51">
        <f>D9+E9</f>
        <v>55273.72897856242</v>
      </c>
      <c r="E69" s="19">
        <f>F9</f>
        <v>144.39102143757898</v>
      </c>
      <c r="F69" s="51">
        <f>G9</f>
        <v>593.8800000000008</v>
      </c>
      <c r="G69" s="51">
        <f>I9</f>
        <v>1344</v>
      </c>
      <c r="H69" s="51">
        <f>J9</f>
        <v>514</v>
      </c>
      <c r="I69" s="47"/>
      <c r="J69" s="47"/>
      <c r="K69" s="47"/>
      <c r="L69" s="47"/>
      <c r="M69" s="47"/>
      <c r="N69" s="47"/>
      <c r="O69" s="47"/>
      <c r="P69" s="47"/>
      <c r="Q69" s="47"/>
    </row>
    <row r="70" spans="1:17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1:17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1:17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1:17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1:17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1:17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1:17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</sheetData>
  <sheetProtection selectLockedCells="1"/>
  <mergeCells count="22">
    <mergeCell ref="A62:H62"/>
    <mergeCell ref="C57:F57"/>
    <mergeCell ref="A56:H56"/>
    <mergeCell ref="H43:N43"/>
    <mergeCell ref="C10:G10"/>
    <mergeCell ref="C11:G11"/>
    <mergeCell ref="A47:L47"/>
    <mergeCell ref="C13:L13"/>
    <mergeCell ref="A14:G14"/>
    <mergeCell ref="H14:N14"/>
    <mergeCell ref="A39:G39"/>
    <mergeCell ref="H39:N39"/>
    <mergeCell ref="A1:N1"/>
    <mergeCell ref="A2:B2"/>
    <mergeCell ref="C2:N2"/>
    <mergeCell ref="H40:N40"/>
    <mergeCell ref="D4:L4"/>
    <mergeCell ref="I12:K12"/>
    <mergeCell ref="C12:G12"/>
    <mergeCell ref="B4:C4"/>
    <mergeCell ref="J10:K10"/>
    <mergeCell ref="I11:K11"/>
  </mergeCells>
  <hyperlinks>
    <hyperlink ref="E41" r:id="rId1" display="info@npdata.be"/>
    <hyperlink ref="E44" r:id="rId2" display="Verkiezingsdatabank"/>
    <hyperlink ref="C42" r:id="rId3" display="Rijksregister inschrijvingen 2006"/>
    <hyperlink ref="E42" r:id="rId4" display="Rijksregister Europeanen 2000"/>
    <hyperlink ref="E43" r:id="rId5" display="Van vreemde afkomst"/>
    <hyperlink ref="E40" r:id="rId6" display="BuG-21"/>
  </hyperlinks>
  <printOptions/>
  <pageMargins left="0.75" right="0.52" top="1" bottom="1" header="0.5" footer="0.5"/>
  <pageSetup horizontalDpi="300" verticalDpi="300" orientation="landscape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2" sqref="B2"/>
    </sheetView>
  </sheetViews>
  <sheetFormatPr defaultColWidth="9.140625" defaultRowHeight="12.75"/>
  <cols>
    <col min="1" max="1" width="39.00390625" style="32" customWidth="1"/>
    <col min="2" max="2" width="11.8515625" style="32" customWidth="1"/>
    <col min="3" max="16384" width="9.140625" style="32" customWidth="1"/>
  </cols>
  <sheetData>
    <row r="1" spans="1:5" ht="12.75">
      <c r="A1" s="134" t="s">
        <v>13</v>
      </c>
      <c r="B1" s="135">
        <v>53667</v>
      </c>
      <c r="C1" s="137"/>
      <c r="D1" s="138"/>
      <c r="E1"/>
    </row>
    <row r="2" spans="1:5" ht="25.5">
      <c r="A2" s="134" t="s">
        <v>14</v>
      </c>
      <c r="B2" s="135">
        <v>50191</v>
      </c>
      <c r="C2" s="136">
        <v>0.935</v>
      </c>
      <c r="D2" s="139"/>
      <c r="E2"/>
    </row>
    <row r="3" spans="1:5" ht="12.75">
      <c r="A3" s="134" t="s">
        <v>15</v>
      </c>
      <c r="B3" s="135">
        <v>47668</v>
      </c>
      <c r="C3" s="136">
        <v>0.95</v>
      </c>
      <c r="D3" s="139"/>
      <c r="E3"/>
    </row>
    <row r="4" spans="1:5" ht="12.75">
      <c r="A4" s="134" t="s">
        <v>16</v>
      </c>
      <c r="B4" s="135">
        <v>2523</v>
      </c>
      <c r="C4" s="135"/>
      <c r="D4" s="136">
        <v>0.05</v>
      </c>
      <c r="E4"/>
    </row>
    <row r="5" spans="1:5" ht="12.75">
      <c r="A5" s="134" t="s">
        <v>17</v>
      </c>
      <c r="B5" s="135">
        <v>39</v>
      </c>
      <c r="C5" s="140"/>
      <c r="D5" s="141"/>
      <c r="E5"/>
    </row>
    <row r="6" spans="1:5" ht="12.75">
      <c r="A6" s="142"/>
      <c r="B6"/>
      <c r="C6"/>
      <c r="D6"/>
      <c r="E6"/>
    </row>
    <row r="7" spans="1:5" ht="25.5">
      <c r="A7" s="134" t="s">
        <v>18</v>
      </c>
      <c r="B7" s="134" t="s">
        <v>19</v>
      </c>
      <c r="C7" s="134" t="s">
        <v>6</v>
      </c>
      <c r="D7" s="134" t="s">
        <v>20</v>
      </c>
      <c r="E7" s="138"/>
    </row>
    <row r="8" spans="1:5" ht="12.75">
      <c r="A8" s="135" t="s">
        <v>69</v>
      </c>
      <c r="B8" s="135">
        <v>24520</v>
      </c>
      <c r="C8" s="136">
        <v>0.514</v>
      </c>
      <c r="D8" s="135">
        <v>23</v>
      </c>
      <c r="E8" s="135"/>
    </row>
    <row r="9" spans="1:5" ht="12.75">
      <c r="A9" s="135" t="s">
        <v>23</v>
      </c>
      <c r="B9" s="135">
        <v>10172</v>
      </c>
      <c r="C9" s="136">
        <v>0.213</v>
      </c>
      <c r="D9" s="135">
        <v>9</v>
      </c>
      <c r="E9" s="135"/>
    </row>
    <row r="10" spans="1:5" ht="12.75">
      <c r="A10" s="135" t="s">
        <v>22</v>
      </c>
      <c r="B10" s="135">
        <v>6909</v>
      </c>
      <c r="C10" s="136">
        <v>0.145</v>
      </c>
      <c r="D10" s="135">
        <v>5</v>
      </c>
      <c r="E10" s="135"/>
    </row>
    <row r="11" spans="1:5" ht="12.75">
      <c r="A11" s="135" t="s">
        <v>21</v>
      </c>
      <c r="B11" s="135">
        <v>3723</v>
      </c>
      <c r="C11" s="136">
        <v>0.078</v>
      </c>
      <c r="D11" s="135">
        <v>2</v>
      </c>
      <c r="E11" s="135"/>
    </row>
    <row r="12" spans="1:5" ht="12.75">
      <c r="A12" s="135" t="s">
        <v>24</v>
      </c>
      <c r="B12" s="135">
        <v>1445</v>
      </c>
      <c r="C12" s="136">
        <v>0.03</v>
      </c>
      <c r="D12" s="135">
        <v>0</v>
      </c>
      <c r="E12" s="135"/>
    </row>
    <row r="13" spans="1:5" ht="12.75">
      <c r="A13" s="135" t="s">
        <v>70</v>
      </c>
      <c r="B13" s="135">
        <v>457</v>
      </c>
      <c r="C13" s="136">
        <v>0.01</v>
      </c>
      <c r="D13" s="135">
        <v>0</v>
      </c>
      <c r="E13" s="135"/>
    </row>
    <row r="14" spans="1:5" ht="12.75">
      <c r="A14" s="135" t="s">
        <v>71</v>
      </c>
      <c r="B14" s="135">
        <v>233</v>
      </c>
      <c r="C14" s="136">
        <v>0.005</v>
      </c>
      <c r="D14" s="135">
        <v>0</v>
      </c>
      <c r="E14" s="135"/>
    </row>
    <row r="15" spans="1:5" ht="12.75">
      <c r="A15" s="135" t="s">
        <v>72</v>
      </c>
      <c r="B15" s="135">
        <v>209</v>
      </c>
      <c r="C15" s="136">
        <v>0.004</v>
      </c>
      <c r="D15" s="135">
        <v>0</v>
      </c>
      <c r="E15" s="135"/>
    </row>
    <row r="16" spans="1:5" ht="12.75">
      <c r="A16" s="31"/>
      <c r="B16" s="34"/>
      <c r="C16" s="33"/>
      <c r="D16" s="31"/>
      <c r="E16" s="31"/>
    </row>
    <row r="17" spans="1:5" ht="12.75">
      <c r="A17" s="31"/>
      <c r="B17" s="34"/>
      <c r="C17" s="33"/>
      <c r="D17" s="31"/>
      <c r="E17" s="31"/>
    </row>
    <row r="18" spans="1:5" ht="12.75">
      <c r="A18" s="31"/>
      <c r="B18" s="34"/>
      <c r="C18" s="33"/>
      <c r="D18" s="31"/>
      <c r="E18" s="31"/>
    </row>
    <row r="19" spans="1:5" ht="12.75">
      <c r="A19" s="31"/>
      <c r="B19" s="34"/>
      <c r="C19" s="33"/>
      <c r="D19" s="31"/>
      <c r="E19" s="31"/>
    </row>
    <row r="20" spans="1:5" ht="12.75">
      <c r="A20" s="31"/>
      <c r="B20" s="34"/>
      <c r="C20" s="33"/>
      <c r="D20" s="31"/>
      <c r="E20" s="31"/>
    </row>
    <row r="22" spans="2:3" ht="12.75">
      <c r="B22" s="143"/>
      <c r="C22" s="35"/>
    </row>
    <row r="23" spans="2:3" ht="12.75">
      <c r="B23" s="143"/>
      <c r="C23" s="3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lap</cp:lastModifiedBy>
  <cp:lastPrinted>2006-04-07T15:56:16Z</cp:lastPrinted>
  <dcterms:created xsi:type="dcterms:W3CDTF">2006-04-04T21:50:05Z</dcterms:created>
  <dcterms:modified xsi:type="dcterms:W3CDTF">2006-10-02T09:59:37Z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