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775" windowHeight="4395" activeTab="0"/>
  </bookViews>
  <sheets>
    <sheet name="Simulatie" sheetId="1" r:id="rId1"/>
    <sheet name="2000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<sst xmlns="http://schemas.openxmlformats.org/spreadsheetml/2006/main" count="128" uniqueCount="97">
  <si>
    <t>Totaal</t>
  </si>
  <si>
    <t>Afkomst</t>
  </si>
  <si>
    <t>Vreemdeling</t>
  </si>
  <si>
    <t>Aantal</t>
  </si>
  <si>
    <t>Europees</t>
  </si>
  <si>
    <t>Belg</t>
  </si>
  <si>
    <t>%</t>
  </si>
  <si>
    <t>Bevolking</t>
  </si>
  <si>
    <t>Kiespoten-</t>
  </si>
  <si>
    <t>tieel</t>
  </si>
  <si>
    <t>Nieuwe Belgen</t>
  </si>
  <si>
    <t>Niet-Eur.</t>
  </si>
  <si>
    <t>ingeschreven kiezers / électeurs inscrits</t>
  </si>
  <si>
    <t>neergelegde stemmen / bulletins déposés</t>
  </si>
  <si>
    <t>geldige stemmen / bulletins valables</t>
  </si>
  <si>
    <t>blanco/ongeldig / blancs/nuls</t>
  </si>
  <si>
    <t>aantal zetels / nombre de sièges</t>
  </si>
  <si>
    <t>partij / parti</t>
  </si>
  <si>
    <t>stemmen / votes</t>
  </si>
  <si>
    <t>zetels / sièges</t>
  </si>
  <si>
    <t>VU-ID</t>
  </si>
  <si>
    <t>Relatief %</t>
  </si>
  <si>
    <t>Potentiele kiezers</t>
  </si>
  <si>
    <t>Kiespotentieel verkiezingen 2006 (Rijksregister)</t>
  </si>
  <si>
    <t>BuG-21</t>
  </si>
  <si>
    <t>info@npdata.be</t>
  </si>
  <si>
    <t>Nieuwe Belg</t>
  </si>
  <si>
    <t>Europa</t>
  </si>
  <si>
    <t>Vreemdelingen 2006</t>
  </si>
  <si>
    <t>Oude</t>
  </si>
  <si>
    <t>Belgen</t>
  </si>
  <si>
    <t>Algemeen</t>
  </si>
  <si>
    <t>totaal</t>
  </si>
  <si>
    <t>Nieuwe Belgen na 2000</t>
  </si>
  <si>
    <t>voor 2000</t>
  </si>
  <si>
    <t xml:space="preserve"> % inschrijvingen Europese vreemdelingen:</t>
  </si>
  <si>
    <t xml:space="preserve"> % inschrijvingen niet-Europese vreemdelingen:</t>
  </si>
  <si>
    <t xml:space="preserve"> % kiesgerechtigde niet-Europese nieuwe Belgen 2006:</t>
  </si>
  <si>
    <t xml:space="preserve"> Aanpassing van de parameters is mogelijk in de groene vakken</t>
  </si>
  <si>
    <t xml:space="preserve"> Voor technische toelichting zie</t>
  </si>
  <si>
    <t>Van vreemde afkomst</t>
  </si>
  <si>
    <t>Inschrijvingen 2006</t>
  </si>
  <si>
    <t>Maximaal:</t>
  </si>
  <si>
    <t>Simulatie:</t>
  </si>
  <si>
    <t>stemmen =</t>
  </si>
  <si>
    <t>Kiesgerechtigden - 2006</t>
  </si>
  <si>
    <t xml:space="preserve"> Voor informatie en opmerkingen</t>
  </si>
  <si>
    <t>Verkiezingsdatabank</t>
  </si>
  <si>
    <t>Zie tabellen hieronder</t>
  </si>
  <si>
    <t>Oude Belgen</t>
  </si>
  <si>
    <t xml:space="preserve"> % Vreemdelingen en vreemde afkomst</t>
  </si>
  <si>
    <t>Europeanen 2000</t>
  </si>
  <si>
    <t>Rijksregister:</t>
  </si>
  <si>
    <t>Bevolkingsgegevens Belgen, vreemde-</t>
  </si>
  <si>
    <t>lingen en vreemde afkomst in gemeente:</t>
  </si>
  <si>
    <t>LB</t>
  </si>
  <si>
    <t>P.R.L.F.D.F.</t>
  </si>
  <si>
    <t>ECOLO</t>
  </si>
  <si>
    <t>FNB</t>
  </si>
  <si>
    <t>Uitslagen verkiezingen 2000</t>
  </si>
  <si>
    <t>Nieuwe Belgen voor 2000</t>
  </si>
  <si>
    <t>Vreemdelingen</t>
  </si>
  <si>
    <t>PS</t>
  </si>
  <si>
    <t>D.E.M.O.L.</t>
  </si>
  <si>
    <t>PSC</t>
  </si>
  <si>
    <t>CLAIRE</t>
  </si>
  <si>
    <t>LAG.P.</t>
  </si>
  <si>
    <t>PIC</t>
  </si>
  <si>
    <t>Algemene bevolkingsgegevens 2000 en 2005</t>
  </si>
  <si>
    <t>Bronnen en gegevens</t>
  </si>
  <si>
    <t>% Bijkomende stemmen tav 2000 en % op het totaal</t>
  </si>
  <si>
    <t>Stemmen in 2000</t>
  </si>
  <si>
    <t>Europese nieuwe Belgen</t>
  </si>
  <si>
    <t>Niet-Europese vreemdelingen</t>
  </si>
  <si>
    <t>Europese vreemdelingen</t>
  </si>
  <si>
    <t>Grafiek % op totaal aantal stemmen</t>
  </si>
  <si>
    <t>Grafiek % bijkomende stemmen t.a.v. stemmen in 2000</t>
  </si>
  <si>
    <t xml:space="preserve"> Bronnen en basistabellen hieronder</t>
  </si>
  <si>
    <t>Niet-Europ. nieuwe Belgen</t>
  </si>
  <si>
    <t>Bijkomende nieuwe Belgen + vreemdelingen tav 2000</t>
  </si>
  <si>
    <t>De bovenstaande grafieken hebben enkel</t>
  </si>
  <si>
    <t>bevolking in oude Belgen, nieuwe Belgen</t>
  </si>
  <si>
    <t>en vreemdelingen onderscheiden naar</t>
  </si>
  <si>
    <t>Europees en niet-Europees - 2005</t>
  </si>
  <si>
    <t>Hieronder de percentages van de totale</t>
  </si>
  <si>
    <t>Kiezers</t>
  </si>
  <si>
    <t>Europa 2000</t>
  </si>
  <si>
    <t>betrekking of 'kiesgerechtigden'.</t>
  </si>
  <si>
    <t>Totaal nieuwe Belgen + vreemdelingen op totaal (grafiek)</t>
  </si>
  <si>
    <t>Grafiek % verdeling bevolking in 2005</t>
  </si>
  <si>
    <t>Niet-Europese nieuwe Belgen</t>
  </si>
  <si>
    <t>Bereken zelf de impact van het % inschrijvingen: pas de waarden in de groene vakjes aan</t>
  </si>
  <si>
    <t>BELGIE</t>
  </si>
  <si>
    <t>BELGIE - % op totaal mogelijke stemmen</t>
  </si>
  <si>
    <t>BELGIE - % bijkomende stemmen t.a.v. 2000</t>
  </si>
  <si>
    <t>BELGIE - % verdeling bevolking</t>
  </si>
  <si>
    <t xml:space="preserve">Simulatie verdeling % stemmen volgens in te geven % inschrijvingen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</si>
</sst>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</numFmts>
  <fonts count="1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2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10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10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2" fillId="2" borderId="14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9" fontId="1" fillId="2" borderId="4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3" fontId="2" fillId="2" borderId="13" xfId="0" applyNumberFormat="1" applyFont="1" applyFill="1" applyBorder="1" applyAlignment="1" applyProtection="1">
      <alignment/>
      <protection hidden="1"/>
    </xf>
    <xf numFmtId="9" fontId="0" fillId="0" borderId="0" xfId="0" applyNumberFormat="1" applyFont="1" applyAlignment="1">
      <alignment/>
    </xf>
    <xf numFmtId="0" fontId="2" fillId="2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3" fontId="2" fillId="2" borderId="10" xfId="0" applyNumberFormat="1" applyFont="1" applyFill="1" applyBorder="1" applyAlignment="1" applyProtection="1">
      <alignment/>
      <protection hidden="1"/>
    </xf>
    <xf numFmtId="3" fontId="2" fillId="2" borderId="11" xfId="0" applyNumberFormat="1" applyFont="1" applyFill="1" applyBorder="1" applyAlignment="1" applyProtection="1">
      <alignment/>
      <protection hidden="1"/>
    </xf>
    <xf numFmtId="1" fontId="2" fillId="2" borderId="6" xfId="0" applyNumberFormat="1" applyFont="1" applyFill="1" applyBorder="1" applyAlignment="1">
      <alignment horizontal="left"/>
    </xf>
    <xf numFmtId="1" fontId="2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9" fontId="1" fillId="2" borderId="2" xfId="0" applyNumberFormat="1" applyFont="1" applyFill="1" applyBorder="1" applyAlignment="1">
      <alignment/>
    </xf>
    <xf numFmtId="0" fontId="0" fillId="2" borderId="0" xfId="0" applyFill="1" applyAlignment="1" applyProtection="1">
      <alignment/>
      <protection locked="0"/>
    </xf>
    <xf numFmtId="3" fontId="8" fillId="2" borderId="8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6" fillId="2" borderId="0" xfId="16" applyFont="1" applyFill="1" applyBorder="1" applyAlignment="1">
      <alignment/>
    </xf>
    <xf numFmtId="0" fontId="5" fillId="2" borderId="0" xfId="16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5" fillId="2" borderId="0" xfId="16" applyFill="1" applyBorder="1" applyAlignment="1" applyProtection="1">
      <alignment/>
      <protection locked="0"/>
    </xf>
    <xf numFmtId="0" fontId="1" fillId="2" borderId="3" xfId="0" applyFont="1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164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2" borderId="12" xfId="0" applyFont="1" applyFill="1" applyBorder="1" applyAlignment="1">
      <alignment/>
    </xf>
    <xf numFmtId="9" fontId="1" fillId="2" borderId="7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4" xfId="0" applyFill="1" applyBorder="1" applyAlignment="1">
      <alignment/>
    </xf>
    <xf numFmtId="3" fontId="0" fillId="2" borderId="1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3" fillId="2" borderId="0" xfId="0" applyFont="1" applyFill="1" applyAlignment="1">
      <alignment/>
    </xf>
    <xf numFmtId="0" fontId="2" fillId="2" borderId="5" xfId="0" applyFont="1" applyFill="1" applyBorder="1" applyAlignment="1">
      <alignment wrapText="1"/>
    </xf>
    <xf numFmtId="49" fontId="1" fillId="2" borderId="7" xfId="0" applyNumberFormat="1" applyFont="1" applyFill="1" applyBorder="1" applyAlignment="1">
      <alignment/>
    </xf>
    <xf numFmtId="0" fontId="2" fillId="2" borderId="7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9" fontId="1" fillId="2" borderId="3" xfId="0" applyNumberFormat="1" applyFont="1" applyFill="1" applyBorder="1" applyAlignment="1">
      <alignment/>
    </xf>
    <xf numFmtId="9" fontId="1" fillId="2" borderId="1" xfId="0" applyNumberFormat="1" applyFont="1" applyFill="1" applyBorder="1" applyAlignment="1">
      <alignment/>
    </xf>
    <xf numFmtId="9" fontId="1" fillId="2" borderId="6" xfId="0" applyNumberFormat="1" applyFont="1" applyFill="1" applyBorder="1" applyAlignment="1">
      <alignment/>
    </xf>
    <xf numFmtId="0" fontId="2" fillId="2" borderId="6" xfId="0" applyFont="1" applyFill="1" applyBorder="1" applyAlignment="1">
      <alignment wrapText="1"/>
    </xf>
    <xf numFmtId="0" fontId="3" fillId="0" borderId="7" xfId="0" applyFont="1" applyBorder="1" applyAlignment="1">
      <alignment horizontal="center"/>
    </xf>
    <xf numFmtId="0" fontId="0" fillId="4" borderId="0" xfId="0" applyFill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16" applyFill="1" applyBorder="1" applyAlignment="1">
      <alignment/>
    </xf>
    <xf numFmtId="0" fontId="1" fillId="2" borderId="0" xfId="0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13" fillId="2" borderId="13" xfId="0" applyNumberFormat="1" applyFont="1" applyFill="1" applyBorder="1" applyAlignment="1">
      <alignment/>
    </xf>
    <xf numFmtId="3" fontId="13" fillId="2" borderId="4" xfId="0" applyNumberFormat="1" applyFont="1" applyFill="1" applyBorder="1" applyAlignment="1">
      <alignment/>
    </xf>
    <xf numFmtId="0" fontId="13" fillId="2" borderId="7" xfId="0" applyFont="1" applyFill="1" applyBorder="1" applyAlignment="1">
      <alignment horizontal="center"/>
    </xf>
    <xf numFmtId="3" fontId="13" fillId="2" borderId="16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3" fillId="2" borderId="3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 applyProtection="1">
      <alignment horizontal="right" vertical="center"/>
      <protection hidden="1"/>
    </xf>
    <xf numFmtId="3" fontId="2" fillId="2" borderId="7" xfId="0" applyNumberFormat="1" applyFont="1" applyFill="1" applyBorder="1" applyAlignment="1">
      <alignment/>
    </xf>
    <xf numFmtId="164" fontId="2" fillId="2" borderId="0" xfId="0" applyNumberFormat="1" applyFont="1" applyFill="1" applyBorder="1" applyAlignment="1" applyProtection="1">
      <alignment/>
      <protection hidden="1"/>
    </xf>
    <xf numFmtId="164" fontId="8" fillId="2" borderId="8" xfId="0" applyNumberFormat="1" applyFont="1" applyFill="1" applyBorder="1" applyAlignment="1" applyProtection="1">
      <alignment/>
      <protection hidden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5" borderId="9" xfId="0" applyNumberFormat="1" applyFont="1" applyFill="1" applyBorder="1" applyAlignment="1" applyProtection="1">
      <alignment/>
      <protection locked="0"/>
    </xf>
    <xf numFmtId="9" fontId="8" fillId="2" borderId="9" xfId="0" applyNumberFormat="1" applyFont="1" applyFill="1" applyBorder="1" applyAlignment="1">
      <alignment horizontal="right"/>
    </xf>
    <xf numFmtId="9" fontId="8" fillId="2" borderId="11" xfId="0" applyNumberFormat="1" applyFont="1" applyFill="1" applyBorder="1" applyAlignment="1">
      <alignment horizontal="right"/>
    </xf>
    <xf numFmtId="9" fontId="8" fillId="0" borderId="10" xfId="0" applyNumberFormat="1" applyFont="1" applyFill="1" applyBorder="1" applyAlignment="1">
      <alignment/>
    </xf>
    <xf numFmtId="9" fontId="1" fillId="5" borderId="12" xfId="0" applyNumberFormat="1" applyFont="1" applyFill="1" applyBorder="1" applyAlignment="1" applyProtection="1">
      <alignment/>
      <protection locked="0"/>
    </xf>
    <xf numFmtId="9" fontId="1" fillId="2" borderId="0" xfId="0" applyNumberFormat="1" applyFont="1" applyFill="1" applyBorder="1" applyAlignment="1" applyProtection="1">
      <alignment/>
      <protection locked="0"/>
    </xf>
    <xf numFmtId="3" fontId="2" fillId="2" borderId="3" xfId="0" applyNumberFormat="1" applyFont="1" applyFill="1" applyBorder="1" applyAlignment="1">
      <alignment horizontal="right" vertical="center" wrapText="1"/>
    </xf>
    <xf numFmtId="9" fontId="1" fillId="5" borderId="2" xfId="0" applyNumberFormat="1" applyFont="1" applyFill="1" applyBorder="1" applyAlignment="1" applyProtection="1">
      <alignment/>
      <protection locked="0"/>
    </xf>
    <xf numFmtId="9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 applyProtection="1">
      <alignment horizontal="right" vertical="center"/>
      <protection locked="0"/>
    </xf>
    <xf numFmtId="164" fontId="2" fillId="2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1075"/>
          <c:y val="0.2955"/>
          <c:w val="0.38225"/>
          <c:h val="0.64825"/>
        </c:manualLayout>
      </c:layout>
      <c:pieChart>
        <c:varyColors val="1"/>
        <c:ser>
          <c:idx val="0"/>
          <c:order val="0"/>
          <c:tx>
            <c:strRef>
              <c:f>Simulatie!$A$59</c:f>
              <c:strCache>
                <c:ptCount val="1"/>
                <c:pt idx="0">
                  <c:v>BELGIE - % op totaal mogelijke stemmen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Simulatie!$B$58:$E$58</c:f>
              <c:strCache/>
            </c:strRef>
          </c:cat>
          <c:val>
            <c:numRef>
              <c:f>Simulatie!$B$59:$E$59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75"/>
          <c:y val="0.1775"/>
          <c:w val="0.352"/>
          <c:h val="0.29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9975"/>
          <c:y val="0.32125"/>
          <c:w val="0.37725"/>
          <c:h val="0.67075"/>
        </c:manualLayout>
      </c:layout>
      <c:pieChart>
        <c:varyColors val="1"/>
        <c:ser>
          <c:idx val="0"/>
          <c:order val="0"/>
          <c:tx>
            <c:strRef>
              <c:f>Simulatie!$A$63</c:f>
              <c:strCache>
                <c:ptCount val="1"/>
                <c:pt idx="0">
                  <c:v>BELGIE - % bijkomende stemmen t.a.v. 2000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Simulatie!$B$62:$F$62</c:f>
              <c:strCache/>
            </c:strRef>
          </c:cat>
          <c:val>
            <c:numRef>
              <c:f>Simulatie!$B$63:$F$63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15"/>
          <c:y val="0.273"/>
          <c:w val="0.36775"/>
          <c:h val="0.30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BELGIE - % verdeling bevolking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8"/>
          <c:y val="0.34575"/>
          <c:w val="0.40425"/>
          <c:h val="0.5715"/>
        </c:manualLayout>
      </c:layout>
      <c:pieChart>
        <c:varyColors val="1"/>
        <c:ser>
          <c:idx val="0"/>
          <c:order val="0"/>
          <c:tx>
            <c:strRef>
              <c:f>Simulatie!$A$67</c:f>
              <c:strCache>
                <c:ptCount val="1"/>
                <c:pt idx="0">
                  <c:v>BELGIE - % verdeling bevolking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Simulatie!$B$66:$F$66</c:f>
              <c:strCache/>
            </c:strRef>
          </c:cat>
          <c:val>
            <c:numRef>
              <c:f>Simulatie!$B$67:$F$67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5"/>
          <c:y val="0.15425"/>
          <c:w val="0.391"/>
          <c:h val="0.225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12</xdr:row>
      <xdr:rowOff>76200</xdr:rowOff>
    </xdr:from>
    <xdr:to>
      <xdr:col>14</xdr:col>
      <xdr:colOff>9525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4410075" y="1857375"/>
        <a:ext cx="40100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12</xdr:row>
      <xdr:rowOff>76200</xdr:rowOff>
    </xdr:from>
    <xdr:to>
      <xdr:col>6</xdr:col>
      <xdr:colOff>685800</xdr:colOff>
      <xdr:row>27</xdr:row>
      <xdr:rowOff>104775</xdr:rowOff>
    </xdr:to>
    <xdr:graphicFrame>
      <xdr:nvGraphicFramePr>
        <xdr:cNvPr id="2" name="Chart 4"/>
        <xdr:cNvGraphicFramePr/>
      </xdr:nvGraphicFramePr>
      <xdr:xfrm>
        <a:off x="66675" y="1857375"/>
        <a:ext cx="422910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56</xdr:row>
      <xdr:rowOff>57150</xdr:rowOff>
    </xdr:from>
    <xdr:to>
      <xdr:col>12</xdr:col>
      <xdr:colOff>28575</xdr:colOff>
      <xdr:row>66</xdr:row>
      <xdr:rowOff>152400</xdr:rowOff>
    </xdr:to>
    <xdr:graphicFrame>
      <xdr:nvGraphicFramePr>
        <xdr:cNvPr id="3" name="Chart 10"/>
        <xdr:cNvGraphicFramePr/>
      </xdr:nvGraphicFramePr>
      <xdr:xfrm>
        <a:off x="3648075" y="8858250"/>
        <a:ext cx="3667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pdata.be" TargetMode="External" /><Relationship Id="rId2" Type="http://schemas.openxmlformats.org/officeDocument/2006/relationships/hyperlink" Target="http://www.vub.ac.be/belgianelections/Gemeenten.html" TargetMode="External" /><Relationship Id="rId3" Type="http://schemas.openxmlformats.org/officeDocument/2006/relationships/hyperlink" Target="http://www.rijksregister.fgov.be/rrn_nl/statpotentielekiezers/statistieken/zsc611-10sept2005-c13.pdf" TargetMode="External" /><Relationship Id="rId4" Type="http://schemas.openxmlformats.org/officeDocument/2006/relationships/hyperlink" Target="http://www.rijksregister.fgov.be/rrn_nl/statpotentielekiezers/statistieken/zsc612_01april2006_c14.pdf" TargetMode="External" /><Relationship Id="rId5" Type="http://schemas.openxmlformats.org/officeDocument/2006/relationships/hyperlink" Target="http://www.npdata.be/Data/Vreemdelingen/Inhoud.htm" TargetMode="External" /><Relationship Id="rId6" Type="http://schemas.openxmlformats.org/officeDocument/2006/relationships/hyperlink" Target="http://www.npdata.be/BuG/21/BuG-21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workbookViewId="0" topLeftCell="A1">
      <selection activeCell="B59" sqref="B59:F59"/>
    </sheetView>
  </sheetViews>
  <sheetFormatPr defaultColWidth="9.140625" defaultRowHeight="12.75"/>
  <cols>
    <col min="1" max="1" width="10.7109375" style="0" customWidth="1"/>
    <col min="2" max="2" width="7.8515625" style="0" customWidth="1"/>
    <col min="3" max="3" width="7.7109375" style="0" customWidth="1"/>
    <col min="4" max="4" width="8.7109375" style="0" customWidth="1"/>
    <col min="5" max="5" width="10.7109375" style="0" customWidth="1"/>
    <col min="6" max="6" width="8.421875" style="0" customWidth="1"/>
    <col min="7" max="7" width="10.8515625" style="0" customWidth="1"/>
    <col min="8" max="8" width="8.57421875" style="0" customWidth="1"/>
    <col min="9" max="9" width="9.57421875" style="0" customWidth="1"/>
    <col min="10" max="10" width="8.28125" style="0" customWidth="1"/>
    <col min="11" max="11" width="8.8515625" style="0" customWidth="1"/>
    <col min="12" max="12" width="9.00390625" style="0" customWidth="1"/>
    <col min="13" max="13" width="9.28125" style="0" customWidth="1"/>
    <col min="14" max="14" width="7.57421875" style="0" customWidth="1"/>
    <col min="18" max="23" width="9.140625" style="44" customWidth="1"/>
  </cols>
  <sheetData>
    <row r="1" spans="1:16" ht="14.25" customHeight="1">
      <c r="A1" s="179" t="s">
        <v>91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  <c r="O1" s="44"/>
      <c r="P1" s="44"/>
    </row>
    <row r="2" spans="1:17" ht="11.25" customHeight="1">
      <c r="A2" s="198" t="s">
        <v>92</v>
      </c>
      <c r="B2" s="198"/>
      <c r="C2" s="198" t="s">
        <v>96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44"/>
      <c r="P2" s="44"/>
      <c r="Q2" s="44"/>
    </row>
    <row r="3" spans="1:17" ht="2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44"/>
      <c r="N3" s="44"/>
      <c r="O3" s="44"/>
      <c r="P3" s="44"/>
      <c r="Q3" s="44"/>
    </row>
    <row r="4" spans="1:17" ht="13.5" customHeight="1">
      <c r="A4" s="154"/>
      <c r="B4" s="187"/>
      <c r="C4" s="187"/>
      <c r="D4" s="187" t="s">
        <v>45</v>
      </c>
      <c r="E4" s="188"/>
      <c r="F4" s="188"/>
      <c r="G4" s="188"/>
      <c r="H4" s="188"/>
      <c r="I4" s="188"/>
      <c r="J4" s="188"/>
      <c r="K4" s="188"/>
      <c r="L4" s="188"/>
      <c r="M4" s="24"/>
      <c r="N4" s="155"/>
      <c r="O4" s="44"/>
      <c r="P4" s="44"/>
      <c r="Q4" s="44"/>
    </row>
    <row r="5" spans="1:17" ht="12.75">
      <c r="A5" s="26"/>
      <c r="B5" s="156"/>
      <c r="C5" s="26"/>
      <c r="D5" s="22" t="s">
        <v>29</v>
      </c>
      <c r="E5" s="22" t="s">
        <v>26</v>
      </c>
      <c r="F5" s="63" t="s">
        <v>33</v>
      </c>
      <c r="G5" s="64"/>
      <c r="H5" s="22" t="s">
        <v>0</v>
      </c>
      <c r="I5" s="70" t="s">
        <v>28</v>
      </c>
      <c r="J5" s="71"/>
      <c r="K5" s="58" t="s">
        <v>31</v>
      </c>
      <c r="L5" s="157"/>
      <c r="M5" s="157"/>
      <c r="N5" s="158"/>
      <c r="O5" s="44"/>
      <c r="P5" s="44"/>
      <c r="Q5" s="44"/>
    </row>
    <row r="6" spans="1:17" ht="12.75">
      <c r="A6" s="57"/>
      <c r="B6" s="136"/>
      <c r="C6" s="57"/>
      <c r="D6" s="61" t="s">
        <v>30</v>
      </c>
      <c r="E6" s="61" t="s">
        <v>34</v>
      </c>
      <c r="F6" s="39" t="s">
        <v>27</v>
      </c>
      <c r="G6" s="38" t="s">
        <v>11</v>
      </c>
      <c r="H6" s="56" t="s">
        <v>30</v>
      </c>
      <c r="I6" s="37" t="s">
        <v>27</v>
      </c>
      <c r="J6" s="38" t="s">
        <v>11</v>
      </c>
      <c r="K6" s="59" t="s">
        <v>32</v>
      </c>
      <c r="L6" s="159"/>
      <c r="M6" s="159"/>
      <c r="N6" s="82"/>
      <c r="O6" s="44"/>
      <c r="P6" s="44"/>
      <c r="Q6" s="44"/>
    </row>
    <row r="7" spans="1:17" ht="12.75">
      <c r="A7" s="160"/>
      <c r="B7" s="161"/>
      <c r="C7" s="162"/>
      <c r="D7" s="163">
        <f>C54-E7-F7-G7</f>
        <v>7020871.989708845</v>
      </c>
      <c r="E7" s="115">
        <f>D48*D56*D50+E49*H10*E50</f>
        <v>406964.11171269126</v>
      </c>
      <c r="F7" s="114">
        <f>(D49)*D56*(1-D50)</f>
        <v>58940.59057846382</v>
      </c>
      <c r="G7" s="113">
        <f>(E49)*H10*(1-E50)</f>
        <v>123424.30800000005</v>
      </c>
      <c r="H7" s="60">
        <f>SUM(D7:G7)</f>
        <v>7610201</v>
      </c>
      <c r="I7" s="69">
        <f>D54*H8</f>
        <v>530616</v>
      </c>
      <c r="J7" s="68">
        <f>E54*H9</f>
        <v>114887</v>
      </c>
      <c r="K7" s="54">
        <f>H7+I7+J7</f>
        <v>8255704</v>
      </c>
      <c r="L7" s="164"/>
      <c r="M7" s="164"/>
      <c r="N7" s="165"/>
      <c r="O7" s="44"/>
      <c r="P7" s="44"/>
      <c r="Q7" s="44"/>
    </row>
    <row r="8" spans="1:17" ht="12.75">
      <c r="A8" s="62"/>
      <c r="B8" s="166"/>
      <c r="C8" s="217" t="s">
        <v>35</v>
      </c>
      <c r="D8" s="218"/>
      <c r="E8" s="218"/>
      <c r="F8" s="218"/>
      <c r="G8" s="219"/>
      <c r="H8" s="167">
        <v>1</v>
      </c>
      <c r="I8" s="168"/>
      <c r="J8" s="169"/>
      <c r="K8" s="170"/>
      <c r="L8" s="159"/>
      <c r="M8" s="159"/>
      <c r="N8" s="165"/>
      <c r="O8" s="44"/>
      <c r="P8" s="44"/>
      <c r="Q8" s="44"/>
    </row>
    <row r="9" spans="1:19" ht="12.75">
      <c r="A9" s="62"/>
      <c r="B9" s="166"/>
      <c r="C9" s="217" t="s">
        <v>36</v>
      </c>
      <c r="D9" s="220"/>
      <c r="E9" s="220"/>
      <c r="F9" s="220"/>
      <c r="G9" s="221"/>
      <c r="H9" s="171">
        <v>1</v>
      </c>
      <c r="I9" s="222"/>
      <c r="J9" s="223"/>
      <c r="K9" s="224"/>
      <c r="L9" s="172"/>
      <c r="M9" s="172"/>
      <c r="N9" s="52"/>
      <c r="O9" s="36"/>
      <c r="P9" s="36"/>
      <c r="Q9" s="36"/>
      <c r="R9" s="36"/>
      <c r="S9" s="36"/>
    </row>
    <row r="10" spans="1:19" ht="12.75">
      <c r="A10" s="53"/>
      <c r="B10" s="173"/>
      <c r="C10" s="192" t="s">
        <v>37</v>
      </c>
      <c r="D10" s="193"/>
      <c r="E10" s="193"/>
      <c r="F10" s="193"/>
      <c r="G10" s="194"/>
      <c r="H10" s="174">
        <v>0.7</v>
      </c>
      <c r="I10" s="189"/>
      <c r="J10" s="190"/>
      <c r="K10" s="191"/>
      <c r="L10" s="129"/>
      <c r="M10" s="129"/>
      <c r="N10" s="175"/>
      <c r="O10" s="36"/>
      <c r="P10" s="36"/>
      <c r="Q10" s="36"/>
      <c r="R10" s="36"/>
      <c r="S10" s="36"/>
    </row>
    <row r="11" spans="1:19" ht="10.5" customHeight="1">
      <c r="A11" s="136"/>
      <c r="B11" s="176"/>
      <c r="C11" s="185"/>
      <c r="D11" s="186"/>
      <c r="E11" s="186"/>
      <c r="F11" s="186"/>
      <c r="G11" s="186"/>
      <c r="H11" s="186"/>
      <c r="I11" s="186"/>
      <c r="J11" s="186"/>
      <c r="K11" s="186"/>
      <c r="L11" s="186"/>
      <c r="M11" s="177"/>
      <c r="N11" s="178"/>
      <c r="O11" s="36"/>
      <c r="P11" s="36"/>
      <c r="Q11" s="36"/>
      <c r="R11" s="36"/>
      <c r="S11" s="36"/>
    </row>
    <row r="12" spans="1:19" ht="12" customHeight="1">
      <c r="A12" s="215" t="s">
        <v>38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16"/>
      <c r="O12" s="36"/>
      <c r="P12" s="36"/>
      <c r="Q12" s="36"/>
      <c r="R12" s="36"/>
      <c r="S12" s="36"/>
    </row>
    <row r="13" spans="1:17" ht="12.75">
      <c r="A13" s="44"/>
      <c r="B13" s="44"/>
      <c r="C13" s="44"/>
      <c r="D13" s="44"/>
      <c r="E13" s="44"/>
      <c r="F13" s="44"/>
      <c r="G13" s="44"/>
      <c r="H13" s="49"/>
      <c r="I13" s="49"/>
      <c r="J13" s="44"/>
      <c r="K13" s="44"/>
      <c r="L13" s="44"/>
      <c r="M13" s="44"/>
      <c r="N13" s="44"/>
      <c r="O13" s="44"/>
      <c r="P13" s="44"/>
      <c r="Q13" s="44"/>
    </row>
    <row r="14" spans="1:17" ht="12.75">
      <c r="A14" s="44"/>
      <c r="B14" s="44"/>
      <c r="C14" s="44"/>
      <c r="D14" s="44"/>
      <c r="E14" s="44"/>
      <c r="F14" s="44"/>
      <c r="G14" s="44"/>
      <c r="H14" s="74"/>
      <c r="I14" s="36"/>
      <c r="J14" s="44"/>
      <c r="K14" s="44"/>
      <c r="L14" s="44"/>
      <c r="M14" s="44"/>
      <c r="N14" s="44"/>
      <c r="O14" s="44"/>
      <c r="P14" s="44"/>
      <c r="Q14" s="44"/>
    </row>
    <row r="15" spans="1:17" ht="12.75">
      <c r="A15" s="44"/>
      <c r="B15" s="44"/>
      <c r="C15" s="44"/>
      <c r="D15" s="44"/>
      <c r="E15" s="44"/>
      <c r="F15" s="44"/>
      <c r="G15" s="44"/>
      <c r="H15" s="74"/>
      <c r="I15" s="36"/>
      <c r="J15" s="44"/>
      <c r="K15" s="44"/>
      <c r="L15" s="44"/>
      <c r="M15" s="44"/>
      <c r="N15" s="44"/>
      <c r="O15" s="44"/>
      <c r="P15" s="44"/>
      <c r="Q15" s="44"/>
    </row>
    <row r="16" spans="1:17" ht="12.75">
      <c r="A16" s="44"/>
      <c r="B16" s="44"/>
      <c r="C16" s="44"/>
      <c r="D16" s="44"/>
      <c r="E16" s="44"/>
      <c r="F16" s="44"/>
      <c r="G16" s="44"/>
      <c r="H16" s="49"/>
      <c r="I16" s="49"/>
      <c r="J16" s="44"/>
      <c r="K16" s="44"/>
      <c r="L16" s="44"/>
      <c r="M16" s="44"/>
      <c r="N16" s="44"/>
      <c r="O16" s="44"/>
      <c r="P16" s="44"/>
      <c r="Q16" s="44"/>
    </row>
    <row r="17" spans="1:17" ht="12.75">
      <c r="A17" s="44"/>
      <c r="B17" s="44"/>
      <c r="C17" s="44"/>
      <c r="D17" s="44"/>
      <c r="E17" s="44"/>
      <c r="F17" s="44"/>
      <c r="G17" s="44"/>
      <c r="H17" s="84"/>
      <c r="I17" s="83"/>
      <c r="J17" s="44"/>
      <c r="K17" s="44"/>
      <c r="L17" s="44"/>
      <c r="M17" s="44"/>
      <c r="N17" s="44"/>
      <c r="O17" s="44"/>
      <c r="P17" s="44"/>
      <c r="Q17" s="44"/>
    </row>
    <row r="18" spans="1:17" ht="12.75">
      <c r="A18" s="44"/>
      <c r="B18" s="44"/>
      <c r="C18" s="44"/>
      <c r="D18" s="44"/>
      <c r="E18" s="44"/>
      <c r="F18" s="44"/>
      <c r="G18" s="44"/>
      <c r="H18" s="84"/>
      <c r="I18" s="83"/>
      <c r="J18" s="44"/>
      <c r="K18" s="44"/>
      <c r="L18" s="44"/>
      <c r="M18" s="44"/>
      <c r="N18" s="44"/>
      <c r="O18" s="44"/>
      <c r="P18" s="44"/>
      <c r="Q18" s="44"/>
    </row>
    <row r="19" spans="1:17" ht="12.75">
      <c r="A19" s="44"/>
      <c r="B19" s="44"/>
      <c r="C19" s="44"/>
      <c r="D19" s="44"/>
      <c r="E19" s="44"/>
      <c r="F19" s="44"/>
      <c r="G19" s="44"/>
      <c r="H19" s="95"/>
      <c r="I19" s="95"/>
      <c r="J19" s="44"/>
      <c r="K19" s="44"/>
      <c r="L19" s="44"/>
      <c r="M19" s="44"/>
      <c r="N19" s="44"/>
      <c r="O19" s="44"/>
      <c r="P19" s="44"/>
      <c r="Q19" s="44"/>
    </row>
    <row r="20" spans="1:17" ht="12.75">
      <c r="A20" s="44"/>
      <c r="B20" s="44"/>
      <c r="C20" s="44"/>
      <c r="D20" s="44"/>
      <c r="E20" s="44"/>
      <c r="F20" s="44"/>
      <c r="G20" s="44"/>
      <c r="H20" s="95"/>
      <c r="I20" s="95"/>
      <c r="J20" s="44"/>
      <c r="K20" s="44"/>
      <c r="L20" s="44"/>
      <c r="M20" s="44"/>
      <c r="N20" s="44"/>
      <c r="O20" s="44"/>
      <c r="P20" s="44"/>
      <c r="Q20" s="44"/>
    </row>
    <row r="21" spans="1:17" ht="12.75">
      <c r="A21" s="44"/>
      <c r="B21" s="44"/>
      <c r="C21" s="44"/>
      <c r="D21" s="44"/>
      <c r="E21" s="44"/>
      <c r="F21" s="44"/>
      <c r="G21" s="44"/>
      <c r="H21" s="83"/>
      <c r="I21" s="83"/>
      <c r="J21" s="44"/>
      <c r="K21" s="44"/>
      <c r="L21" s="44"/>
      <c r="M21" s="44"/>
      <c r="N21" s="44"/>
      <c r="O21" s="44"/>
      <c r="P21" s="44"/>
      <c r="Q21" s="44"/>
    </row>
    <row r="22" spans="1:17" ht="12.75">
      <c r="A22" s="44"/>
      <c r="B22" s="44"/>
      <c r="C22" s="44"/>
      <c r="D22" s="44"/>
      <c r="E22" s="44"/>
      <c r="F22" s="44"/>
      <c r="G22" s="44"/>
      <c r="H22" s="83"/>
      <c r="I22" s="93"/>
      <c r="J22" s="44"/>
      <c r="K22" s="44"/>
      <c r="L22" s="44"/>
      <c r="M22" s="44"/>
      <c r="N22" s="44"/>
      <c r="O22" s="44"/>
      <c r="P22" s="44"/>
      <c r="Q22" s="44"/>
    </row>
    <row r="23" spans="1:17" ht="12.75">
      <c r="A23" s="44"/>
      <c r="B23" s="44"/>
      <c r="C23" s="44"/>
      <c r="D23" s="44"/>
      <c r="E23" s="44"/>
      <c r="F23" s="44"/>
      <c r="G23" s="44"/>
      <c r="H23" s="83"/>
      <c r="I23" s="94"/>
      <c r="J23" s="44"/>
      <c r="K23" s="44"/>
      <c r="L23" s="44"/>
      <c r="M23" s="44"/>
      <c r="N23" s="44"/>
      <c r="O23" s="44"/>
      <c r="P23" s="44"/>
      <c r="Q23" s="44"/>
    </row>
    <row r="24" spans="1:17" ht="12.75">
      <c r="A24" s="44"/>
      <c r="B24" s="44"/>
      <c r="C24" s="44"/>
      <c r="D24" s="44"/>
      <c r="E24" s="44"/>
      <c r="F24" s="44"/>
      <c r="G24" s="44"/>
      <c r="H24" s="83"/>
      <c r="I24" s="94"/>
      <c r="J24" s="44"/>
      <c r="K24" s="44"/>
      <c r="L24" s="44"/>
      <c r="M24" s="44"/>
      <c r="N24" s="44"/>
      <c r="O24" s="44"/>
      <c r="P24" s="44"/>
      <c r="Q24" s="44"/>
    </row>
    <row r="25" spans="1:17" ht="12.75">
      <c r="A25" s="44"/>
      <c r="B25" s="44"/>
      <c r="C25" s="44"/>
      <c r="D25" s="44"/>
      <c r="E25" s="44"/>
      <c r="F25" s="44"/>
      <c r="G25" s="44"/>
      <c r="H25" s="90"/>
      <c r="I25" s="94"/>
      <c r="J25" s="44"/>
      <c r="K25" s="44"/>
      <c r="L25" s="44"/>
      <c r="M25" s="44"/>
      <c r="N25" s="44"/>
      <c r="O25" s="44"/>
      <c r="P25" s="44"/>
      <c r="Q25" s="44"/>
    </row>
    <row r="26" spans="1:17" ht="12.75">
      <c r="A26" s="44"/>
      <c r="B26" s="44"/>
      <c r="C26" s="44"/>
      <c r="D26" s="44"/>
      <c r="E26" s="44"/>
      <c r="F26" s="44"/>
      <c r="G26" s="44"/>
      <c r="H26" s="90"/>
      <c r="I26" s="94"/>
      <c r="J26" s="44"/>
      <c r="K26" s="44"/>
      <c r="L26" s="44"/>
      <c r="M26" s="44"/>
      <c r="N26" s="44"/>
      <c r="O26" s="44"/>
      <c r="P26" s="44"/>
      <c r="Q26" s="44"/>
    </row>
    <row r="27" spans="1:17" ht="12.75">
      <c r="A27" s="44"/>
      <c r="B27" s="44"/>
      <c r="C27" s="44"/>
      <c r="D27" s="44"/>
      <c r="E27" s="44"/>
      <c r="F27" s="44"/>
      <c r="G27" s="44"/>
      <c r="H27" s="83"/>
      <c r="I27" s="83"/>
      <c r="J27" s="44"/>
      <c r="K27" s="44"/>
      <c r="L27" s="44"/>
      <c r="M27" s="44"/>
      <c r="N27" s="44"/>
      <c r="O27" s="44"/>
      <c r="P27" s="44"/>
      <c r="Q27" s="44"/>
    </row>
    <row r="28" spans="1:17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50"/>
      <c r="K28" s="44"/>
      <c r="L28" s="44"/>
      <c r="M28" s="44"/>
      <c r="N28" s="44"/>
      <c r="O28" s="44"/>
      <c r="P28" s="44"/>
      <c r="Q28" s="44"/>
    </row>
    <row r="29" spans="1:17" ht="11.25" customHeight="1">
      <c r="A29" s="121" t="s">
        <v>77</v>
      </c>
      <c r="B29" s="44"/>
      <c r="C29" s="44"/>
      <c r="D29" s="44"/>
      <c r="E29" s="44"/>
      <c r="F29" s="44"/>
      <c r="G29" s="44"/>
      <c r="H29" s="81"/>
      <c r="I29" s="35"/>
      <c r="J29" s="50"/>
      <c r="K29" s="44"/>
      <c r="L29" s="44"/>
      <c r="M29" s="44"/>
      <c r="N29" s="44"/>
      <c r="O29" s="44"/>
      <c r="P29" s="44"/>
      <c r="Q29" s="44"/>
    </row>
    <row r="30" spans="1:17" ht="11.25" customHeight="1">
      <c r="A30" s="121"/>
      <c r="B30" s="44"/>
      <c r="C30" s="44"/>
      <c r="D30" s="44"/>
      <c r="E30" s="44"/>
      <c r="F30" s="44"/>
      <c r="G30" s="44"/>
      <c r="H30" s="81"/>
      <c r="I30" s="35"/>
      <c r="J30" s="50"/>
      <c r="K30" s="44"/>
      <c r="L30" s="44"/>
      <c r="M30" s="44"/>
      <c r="N30" s="44"/>
      <c r="O30" s="44"/>
      <c r="P30" s="44"/>
      <c r="Q30" s="44"/>
    </row>
    <row r="31" spans="1:17" ht="11.25" customHeight="1">
      <c r="A31" s="121"/>
      <c r="B31" s="44"/>
      <c r="C31" s="44"/>
      <c r="D31" s="44"/>
      <c r="E31" s="44"/>
      <c r="F31" s="44"/>
      <c r="G31" s="44"/>
      <c r="H31" s="81"/>
      <c r="I31" s="35"/>
      <c r="J31" s="50"/>
      <c r="K31" s="44"/>
      <c r="L31" s="44"/>
      <c r="M31" s="44"/>
      <c r="N31" s="44"/>
      <c r="O31" s="44"/>
      <c r="P31" s="44"/>
      <c r="Q31" s="44"/>
    </row>
    <row r="32" spans="1:17" ht="12.75">
      <c r="A32" s="44"/>
      <c r="B32" s="44"/>
      <c r="C32" s="44"/>
      <c r="D32" s="44"/>
      <c r="E32" s="44"/>
      <c r="F32" s="44"/>
      <c r="H32" s="81"/>
      <c r="I32" s="35"/>
      <c r="J32" s="50"/>
      <c r="K32" s="44"/>
      <c r="L32" s="44"/>
      <c r="M32" s="44"/>
      <c r="N32" s="44"/>
      <c r="O32" s="44"/>
      <c r="P32" s="44"/>
      <c r="Q32" s="44"/>
    </row>
    <row r="33" spans="1:17" ht="12.75">
      <c r="A33" s="182" t="s">
        <v>69</v>
      </c>
      <c r="B33" s="200"/>
      <c r="C33" s="200"/>
      <c r="D33" s="200"/>
      <c r="E33" s="200"/>
      <c r="F33" s="200"/>
      <c r="G33" s="195" t="s">
        <v>70</v>
      </c>
      <c r="H33" s="196"/>
      <c r="I33" s="196"/>
      <c r="J33" s="196"/>
      <c r="K33" s="196"/>
      <c r="L33" s="197"/>
      <c r="M33" s="127"/>
      <c r="N33" s="127"/>
      <c r="O33" s="128"/>
      <c r="P33" s="44"/>
      <c r="Q33" s="44"/>
    </row>
    <row r="34" spans="1:17" ht="12.75">
      <c r="A34" s="85" t="s">
        <v>39</v>
      </c>
      <c r="B34" s="86"/>
      <c r="C34" s="86"/>
      <c r="D34" s="83"/>
      <c r="E34" s="137" t="s">
        <v>24</v>
      </c>
      <c r="F34" s="86"/>
      <c r="G34" s="203" t="s">
        <v>79</v>
      </c>
      <c r="H34" s="204"/>
      <c r="I34" s="204"/>
      <c r="J34" s="204"/>
      <c r="K34" s="204"/>
      <c r="L34" s="205"/>
      <c r="M34" s="128"/>
      <c r="N34" s="128"/>
      <c r="O34" s="128"/>
      <c r="P34" s="44"/>
      <c r="Q34" s="44"/>
    </row>
    <row r="35" spans="1:17" ht="12.75">
      <c r="A35" s="85" t="s">
        <v>46</v>
      </c>
      <c r="B35" s="86"/>
      <c r="C35" s="86"/>
      <c r="D35" s="83"/>
      <c r="E35" s="87" t="s">
        <v>25</v>
      </c>
      <c r="F35" s="86"/>
      <c r="G35" s="73"/>
      <c r="H35" s="36" t="s">
        <v>42</v>
      </c>
      <c r="I35" s="36"/>
      <c r="J35" s="79">
        <v>827867.898578464</v>
      </c>
      <c r="K35" s="35" t="s">
        <v>44</v>
      </c>
      <c r="L35" s="116">
        <v>0.11145478808020913</v>
      </c>
      <c r="M35" s="128"/>
      <c r="N35" s="128"/>
      <c r="O35" s="128"/>
      <c r="P35" s="44"/>
      <c r="Q35" s="44"/>
    </row>
    <row r="36" spans="1:17" ht="12.75">
      <c r="A36" s="85" t="s">
        <v>52</v>
      </c>
      <c r="B36" s="36"/>
      <c r="C36" s="88" t="s">
        <v>51</v>
      </c>
      <c r="D36" s="92"/>
      <c r="E36" s="88" t="s">
        <v>41</v>
      </c>
      <c r="F36" s="92"/>
      <c r="G36" s="73"/>
      <c r="H36" s="36" t="s">
        <v>43</v>
      </c>
      <c r="I36" s="36"/>
      <c r="J36" s="79">
        <f>(K7-(D7+E7))</f>
        <v>827867.898578464</v>
      </c>
      <c r="K36" s="76" t="s">
        <v>44</v>
      </c>
      <c r="L36" s="116">
        <f>J36/(D7+E7)</f>
        <v>0.11145478808020913</v>
      </c>
      <c r="M36" s="128"/>
      <c r="N36" s="128"/>
      <c r="O36" s="128"/>
      <c r="P36" s="44"/>
      <c r="Q36" s="44"/>
    </row>
    <row r="37" spans="1:17" ht="12.75">
      <c r="A37" s="85" t="s">
        <v>50</v>
      </c>
      <c r="B37" s="88"/>
      <c r="C37" s="89"/>
      <c r="D37" s="92"/>
      <c r="E37" s="90" t="s">
        <v>40</v>
      </c>
      <c r="F37" s="92"/>
      <c r="G37" s="203" t="s">
        <v>88</v>
      </c>
      <c r="H37" s="204"/>
      <c r="I37" s="204"/>
      <c r="J37" s="204"/>
      <c r="K37" s="204"/>
      <c r="L37" s="205"/>
      <c r="M37" s="128"/>
      <c r="N37" s="128"/>
      <c r="O37" s="128"/>
      <c r="P37" s="44"/>
      <c r="Q37" s="44"/>
    </row>
    <row r="38" spans="1:17" ht="12.75">
      <c r="A38" s="85" t="s">
        <v>59</v>
      </c>
      <c r="B38" s="90"/>
      <c r="C38" s="89"/>
      <c r="D38" s="92"/>
      <c r="E38" s="90" t="s">
        <v>47</v>
      </c>
      <c r="F38" s="92"/>
      <c r="G38" s="140"/>
      <c r="H38" s="83" t="s">
        <v>42</v>
      </c>
      <c r="I38" s="36"/>
      <c r="J38" s="225">
        <v>1234832.010291155</v>
      </c>
      <c r="K38" s="138" t="s">
        <v>44</v>
      </c>
      <c r="L38" s="139">
        <v>0.14957319330866936</v>
      </c>
      <c r="M38" s="128"/>
      <c r="N38" s="128"/>
      <c r="O38" s="128"/>
      <c r="P38" s="44"/>
      <c r="Q38" s="44"/>
    </row>
    <row r="39" spans="1:17" ht="12.75">
      <c r="A39" s="73" t="s">
        <v>53</v>
      </c>
      <c r="B39" s="86"/>
      <c r="C39" s="86"/>
      <c r="D39" s="83"/>
      <c r="E39" s="36" t="s">
        <v>48</v>
      </c>
      <c r="F39" s="92"/>
      <c r="G39" s="140"/>
      <c r="H39" s="83" t="s">
        <v>43</v>
      </c>
      <c r="I39" s="36"/>
      <c r="J39" s="225">
        <f>SUM(E7:G7)+I7+J7</f>
        <v>1234832.010291155</v>
      </c>
      <c r="K39" s="138" t="s">
        <v>44</v>
      </c>
      <c r="L39" s="139">
        <f>J39/K7</f>
        <v>0.14957319330866936</v>
      </c>
      <c r="M39" s="128"/>
      <c r="N39" s="128"/>
      <c r="O39" s="128"/>
      <c r="P39" s="44"/>
      <c r="Q39" s="44"/>
    </row>
    <row r="40" spans="1:17" ht="12.75">
      <c r="A40" s="75" t="s">
        <v>54</v>
      </c>
      <c r="B40" s="43"/>
      <c r="C40" s="43"/>
      <c r="D40" s="43"/>
      <c r="E40" s="43" t="s">
        <v>48</v>
      </c>
      <c r="F40" s="91"/>
      <c r="G40" s="117"/>
      <c r="H40" s="119"/>
      <c r="I40" s="118"/>
      <c r="J40" s="118"/>
      <c r="K40" s="118"/>
      <c r="L40" s="120"/>
      <c r="M40" s="128"/>
      <c r="N40" s="128"/>
      <c r="O40" s="128"/>
      <c r="P40" s="44"/>
      <c r="Q40" s="44"/>
    </row>
    <row r="41" spans="1:17" ht="12.75">
      <c r="A41" s="36"/>
      <c r="B41" s="36"/>
      <c r="C41" s="36"/>
      <c r="D41" s="36"/>
      <c r="E41" s="36"/>
      <c r="F41" s="86"/>
      <c r="G41" s="36"/>
      <c r="H41" s="74"/>
      <c r="I41" s="36"/>
      <c r="J41" s="36"/>
      <c r="K41" s="36"/>
      <c r="L41" s="36"/>
      <c r="M41" s="128"/>
      <c r="N41" s="128"/>
      <c r="O41" s="128"/>
      <c r="P41" s="44"/>
      <c r="Q41" s="44"/>
    </row>
    <row r="42" spans="1:17" ht="12.75">
      <c r="A42" s="182" t="s">
        <v>68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4"/>
      <c r="M42" s="49"/>
      <c r="N42" s="44"/>
      <c r="O42" s="44"/>
      <c r="P42" s="44"/>
      <c r="Q42" s="44"/>
    </row>
    <row r="43" spans="1:17" ht="12" customHeight="1">
      <c r="A43" s="23"/>
      <c r="B43" s="23"/>
      <c r="C43" s="25"/>
      <c r="D43" s="23"/>
      <c r="E43" s="24" t="s">
        <v>10</v>
      </c>
      <c r="F43" s="25"/>
      <c r="G43" s="23"/>
      <c r="H43" s="24" t="s">
        <v>2</v>
      </c>
      <c r="I43" s="25"/>
      <c r="J43" s="23"/>
      <c r="K43" s="24" t="s">
        <v>1</v>
      </c>
      <c r="L43" s="5"/>
      <c r="M43" s="44"/>
      <c r="N43" s="44"/>
      <c r="O43" s="44"/>
      <c r="P43" s="44"/>
      <c r="Q43" s="44"/>
    </row>
    <row r="44" spans="1:17" ht="12.75">
      <c r="A44" s="41" t="s">
        <v>6</v>
      </c>
      <c r="B44" s="42" t="s">
        <v>7</v>
      </c>
      <c r="C44" s="41" t="s">
        <v>5</v>
      </c>
      <c r="D44" s="41" t="s">
        <v>4</v>
      </c>
      <c r="E44" s="45" t="s">
        <v>11</v>
      </c>
      <c r="F44" s="42" t="s">
        <v>0</v>
      </c>
      <c r="G44" s="41" t="s">
        <v>4</v>
      </c>
      <c r="H44" s="45" t="s">
        <v>11</v>
      </c>
      <c r="I44" s="42" t="s">
        <v>0</v>
      </c>
      <c r="J44" s="41" t="s">
        <v>4</v>
      </c>
      <c r="K44" s="45" t="s">
        <v>11</v>
      </c>
      <c r="L44" s="42" t="s">
        <v>0</v>
      </c>
      <c r="M44" s="44"/>
      <c r="N44" s="44"/>
      <c r="O44" s="44"/>
      <c r="P44" s="44"/>
      <c r="Q44" s="44"/>
    </row>
    <row r="45" spans="1:17" ht="12.75">
      <c r="A45" s="27">
        <v>2001</v>
      </c>
      <c r="B45" s="147">
        <v>10263414</v>
      </c>
      <c r="C45" s="11">
        <v>0.8591463210974437</v>
      </c>
      <c r="D45" s="11">
        <v>0.02004949425210753</v>
      </c>
      <c r="E45" s="11">
        <v>0.038379759405593496</v>
      </c>
      <c r="F45" s="11">
        <v>0.05842925365770102</v>
      </c>
      <c r="G45" s="11">
        <v>0.05797115852483394</v>
      </c>
      <c r="H45" s="11">
        <v>0.024453266720021235</v>
      </c>
      <c r="I45" s="11">
        <v>0.08242442524485517</v>
      </c>
      <c r="J45" s="11">
        <v>0.07802065277694148</v>
      </c>
      <c r="K45" s="11">
        <v>0.06283302612561471</v>
      </c>
      <c r="L45" s="11">
        <v>0.1408536789025562</v>
      </c>
      <c r="M45" s="44"/>
      <c r="N45" s="44"/>
      <c r="O45" s="44"/>
      <c r="P45" s="44"/>
      <c r="Q45" s="44"/>
    </row>
    <row r="46" spans="1:17" ht="12.75">
      <c r="A46" s="28">
        <v>2005</v>
      </c>
      <c r="B46" s="148">
        <v>10445852</v>
      </c>
      <c r="C46" s="11">
        <v>0.8357206956407194</v>
      </c>
      <c r="D46" s="11">
        <v>0.02632121343476814</v>
      </c>
      <c r="E46" s="11">
        <v>0.054588921995065605</v>
      </c>
      <c r="F46" s="11">
        <v>0.08091013542983372</v>
      </c>
      <c r="G46" s="11">
        <v>0.059613902245599516</v>
      </c>
      <c r="H46" s="11">
        <v>0.02375526668384733</v>
      </c>
      <c r="I46" s="11">
        <v>0.08336916892944687</v>
      </c>
      <c r="J46" s="11">
        <v>0.08593511568036767</v>
      </c>
      <c r="K46" s="11">
        <v>0.07834418867891291</v>
      </c>
      <c r="L46" s="11">
        <v>0.1642793043592806</v>
      </c>
      <c r="M46" s="44"/>
      <c r="N46" s="44"/>
      <c r="O46" s="44"/>
      <c r="P46" s="44"/>
      <c r="Q46" s="44"/>
    </row>
    <row r="47" spans="1:17" ht="12.75">
      <c r="A47" s="41" t="s">
        <v>3</v>
      </c>
      <c r="B47" s="149"/>
      <c r="C47" s="6"/>
      <c r="D47" s="19"/>
      <c r="E47" s="20"/>
      <c r="F47" s="21"/>
      <c r="G47" s="112"/>
      <c r="H47" s="111"/>
      <c r="I47" s="7"/>
      <c r="J47" s="112"/>
      <c r="K47" s="111"/>
      <c r="L47" s="7"/>
      <c r="M47" s="44"/>
      <c r="N47" s="44"/>
      <c r="O47" s="44"/>
      <c r="P47" s="44"/>
      <c r="Q47" s="44"/>
    </row>
    <row r="48" spans="1:17" ht="12.75">
      <c r="A48" s="27">
        <v>2001</v>
      </c>
      <c r="B48" s="150">
        <f>B45</f>
        <v>10263414</v>
      </c>
      <c r="C48" s="151">
        <f aca="true" t="shared" si="0" ref="C48:L48">C45*$B48</f>
        <v>8817774.379999999</v>
      </c>
      <c r="D48" s="14">
        <f t="shared" si="0"/>
        <v>205776.25999999995</v>
      </c>
      <c r="E48" s="15">
        <f t="shared" si="0"/>
        <v>393907.36</v>
      </c>
      <c r="F48" s="147">
        <f t="shared" si="0"/>
        <v>599683.6199999999</v>
      </c>
      <c r="G48" s="15">
        <f t="shared" si="0"/>
        <v>594982</v>
      </c>
      <c r="H48" s="16">
        <f t="shared" si="0"/>
        <v>250974.00000000003</v>
      </c>
      <c r="I48" s="8">
        <f t="shared" si="0"/>
        <v>845956</v>
      </c>
      <c r="J48" s="14">
        <f t="shared" si="0"/>
        <v>800758.26</v>
      </c>
      <c r="K48" s="16">
        <f t="shared" si="0"/>
        <v>644881.3599999998</v>
      </c>
      <c r="L48" s="8">
        <f t="shared" si="0"/>
        <v>1445639.62</v>
      </c>
      <c r="M48" s="44"/>
      <c r="N48" s="44"/>
      <c r="O48" s="44"/>
      <c r="P48" s="44"/>
      <c r="Q48" s="44"/>
    </row>
    <row r="49" spans="1:17" ht="12.75">
      <c r="A49" s="28">
        <v>2005</v>
      </c>
      <c r="B49" s="148">
        <f>B46</f>
        <v>10445852</v>
      </c>
      <c r="C49" s="152">
        <f aca="true" t="shared" si="1" ref="C49:L49">C46*$B49</f>
        <v>8729814.7</v>
      </c>
      <c r="D49" s="17">
        <f t="shared" si="1"/>
        <v>274947.49999999965</v>
      </c>
      <c r="E49" s="13">
        <f t="shared" si="1"/>
        <v>570227.8</v>
      </c>
      <c r="F49" s="148">
        <f t="shared" si="1"/>
        <v>845175.2999999993</v>
      </c>
      <c r="G49" s="13">
        <f t="shared" si="1"/>
        <v>622718.0000000002</v>
      </c>
      <c r="H49" s="1">
        <f t="shared" si="1"/>
        <v>248144</v>
      </c>
      <c r="I49" s="1">
        <f t="shared" si="1"/>
        <v>870862.0000000005</v>
      </c>
      <c r="J49" s="17">
        <f t="shared" si="1"/>
        <v>897665.5</v>
      </c>
      <c r="K49" s="1">
        <f t="shared" si="1"/>
        <v>818371.7999999997</v>
      </c>
      <c r="L49" s="1">
        <f t="shared" si="1"/>
        <v>1716037.2999999998</v>
      </c>
      <c r="M49" s="44"/>
      <c r="N49" s="44"/>
      <c r="O49" s="44"/>
      <c r="P49" s="44"/>
      <c r="Q49" s="44"/>
    </row>
    <row r="50" spans="1:17" ht="12.75">
      <c r="A50" s="77" t="s">
        <v>21</v>
      </c>
      <c r="B50" s="72"/>
      <c r="C50" s="78"/>
      <c r="D50" s="66">
        <f>D48/D49</f>
        <v>0.7484201893088688</v>
      </c>
      <c r="E50" s="66">
        <f aca="true" t="shared" si="2" ref="E50:L50">E48/E49</f>
        <v>0.6907894704537378</v>
      </c>
      <c r="F50" s="65">
        <f t="shared" si="2"/>
        <v>0.7095375598411363</v>
      </c>
      <c r="G50" s="9">
        <f t="shared" si="2"/>
        <v>0.955459774729492</v>
      </c>
      <c r="H50" s="10">
        <f t="shared" si="2"/>
        <v>1.0114046682571411</v>
      </c>
      <c r="I50" s="10">
        <f t="shared" si="2"/>
        <v>0.9714007500614329</v>
      </c>
      <c r="J50" s="9">
        <f t="shared" si="2"/>
        <v>0.8920452663046535</v>
      </c>
      <c r="K50" s="10">
        <f t="shared" si="2"/>
        <v>0.7880053540456795</v>
      </c>
      <c r="L50" s="10">
        <f t="shared" si="2"/>
        <v>0.8424290194624559</v>
      </c>
      <c r="M50" s="44"/>
      <c r="N50" s="44"/>
      <c r="O50" s="44"/>
      <c r="P50" s="44"/>
      <c r="Q50" s="44"/>
    </row>
    <row r="51" spans="1:18" ht="12.75">
      <c r="A51" s="182" t="s">
        <v>23</v>
      </c>
      <c r="B51" s="200"/>
      <c r="C51" s="200"/>
      <c r="D51" s="200"/>
      <c r="E51" s="200"/>
      <c r="F51" s="200"/>
      <c r="G51" s="134"/>
      <c r="H51" s="206" t="s">
        <v>80</v>
      </c>
      <c r="I51" s="207"/>
      <c r="J51" s="207"/>
      <c r="K51" s="207"/>
      <c r="L51" s="208"/>
      <c r="M51" s="36"/>
      <c r="N51" s="36"/>
      <c r="O51" s="36"/>
      <c r="P51" s="36"/>
      <c r="Q51" s="36"/>
      <c r="R51" s="36"/>
    </row>
    <row r="52" spans="1:18" ht="12.75">
      <c r="A52" s="22"/>
      <c r="B52" s="48" t="s">
        <v>8</v>
      </c>
      <c r="C52" s="187" t="s">
        <v>22</v>
      </c>
      <c r="D52" s="202"/>
      <c r="E52" s="202"/>
      <c r="F52" s="202"/>
      <c r="G52" s="133" t="s">
        <v>85</v>
      </c>
      <c r="H52" s="212" t="s">
        <v>87</v>
      </c>
      <c r="I52" s="213"/>
      <c r="J52" s="213"/>
      <c r="K52" s="213"/>
      <c r="L52" s="214"/>
      <c r="M52" s="36"/>
      <c r="N52" s="36"/>
      <c r="O52" s="135"/>
      <c r="P52" s="136"/>
      <c r="Q52" s="36"/>
      <c r="R52" s="36"/>
    </row>
    <row r="53" spans="1:18" ht="12.75">
      <c r="A53" s="40"/>
      <c r="B53" s="38" t="s">
        <v>9</v>
      </c>
      <c r="C53" s="37" t="s">
        <v>5</v>
      </c>
      <c r="D53" s="41" t="s">
        <v>4</v>
      </c>
      <c r="E53" s="45" t="s">
        <v>11</v>
      </c>
      <c r="F53" s="41" t="s">
        <v>0</v>
      </c>
      <c r="G53" s="41" t="s">
        <v>86</v>
      </c>
      <c r="H53" s="212" t="s">
        <v>84</v>
      </c>
      <c r="I53" s="213"/>
      <c r="J53" s="213"/>
      <c r="K53" s="213"/>
      <c r="L53" s="214"/>
      <c r="M53" s="36"/>
      <c r="N53" s="36"/>
      <c r="O53" s="36"/>
      <c r="P53" s="136"/>
      <c r="Q53" s="36"/>
      <c r="R53" s="36"/>
    </row>
    <row r="54" spans="1:18" ht="12.75">
      <c r="A54" s="27" t="s">
        <v>3</v>
      </c>
      <c r="B54" s="143">
        <f>C54+F54</f>
        <v>8255704</v>
      </c>
      <c r="C54" s="153">
        <v>7610201</v>
      </c>
      <c r="D54" s="18">
        <v>530616</v>
      </c>
      <c r="E54" s="8">
        <v>114887</v>
      </c>
      <c r="F54" s="46">
        <f>D54+E54</f>
        <v>645503</v>
      </c>
      <c r="G54" s="144">
        <v>75531</v>
      </c>
      <c r="H54" s="212" t="s">
        <v>81</v>
      </c>
      <c r="I54" s="213"/>
      <c r="J54" s="213"/>
      <c r="K54" s="213"/>
      <c r="L54" s="214"/>
      <c r="M54" s="36"/>
      <c r="N54" s="36"/>
      <c r="O54" s="36"/>
      <c r="P54" s="35"/>
      <c r="Q54" s="36"/>
      <c r="R54" s="36"/>
    </row>
    <row r="55" spans="1:18" ht="12.75">
      <c r="A55" s="28" t="s">
        <v>6</v>
      </c>
      <c r="B55" s="51">
        <f aca="true" t="shared" si="3" ref="B55:G55">B54/$B54</f>
        <v>1</v>
      </c>
      <c r="C55" s="3">
        <f t="shared" si="3"/>
        <v>0.9218112713343405</v>
      </c>
      <c r="D55" s="2">
        <f t="shared" si="3"/>
        <v>0.0642726531862092</v>
      </c>
      <c r="E55" s="3">
        <f t="shared" si="3"/>
        <v>0.013916075479450328</v>
      </c>
      <c r="F55" s="2">
        <f t="shared" si="3"/>
        <v>0.07818872866565953</v>
      </c>
      <c r="G55" s="4">
        <f t="shared" si="3"/>
        <v>0.00914894720062638</v>
      </c>
      <c r="H55" s="212" t="s">
        <v>82</v>
      </c>
      <c r="I55" s="213"/>
      <c r="J55" s="213"/>
      <c r="K55" s="213"/>
      <c r="L55" s="214"/>
      <c r="M55" s="36"/>
      <c r="N55" s="36"/>
      <c r="O55" s="36"/>
      <c r="P55" s="35"/>
      <c r="Q55" s="36"/>
      <c r="R55" s="36"/>
    </row>
    <row r="56" spans="1:18" ht="12.75">
      <c r="A56" s="23" t="s">
        <v>21</v>
      </c>
      <c r="B56" s="65">
        <f>B54/B49</f>
        <v>0.7903332346657793</v>
      </c>
      <c r="C56" s="66">
        <f>C54/(C49+F49)</f>
        <v>0.7947998901304337</v>
      </c>
      <c r="D56" s="67">
        <f>D54/G49</f>
        <v>0.8520967757476093</v>
      </c>
      <c r="E56" s="66">
        <f>E54/H49</f>
        <v>0.4629852021406925</v>
      </c>
      <c r="F56" s="67">
        <f>F54/I49</f>
        <v>0.7412230640445899</v>
      </c>
      <c r="G56" s="2">
        <f>G54/D54</f>
        <v>0.14234587724456105</v>
      </c>
      <c r="H56" s="209" t="s">
        <v>83</v>
      </c>
      <c r="I56" s="210"/>
      <c r="J56" s="210"/>
      <c r="K56" s="210"/>
      <c r="L56" s="211"/>
      <c r="M56" s="36"/>
      <c r="N56" s="36"/>
      <c r="O56" s="36"/>
      <c r="P56" s="35"/>
      <c r="Q56" s="36"/>
      <c r="R56" s="36"/>
    </row>
    <row r="57" spans="1:18" ht="12.75">
      <c r="A57" s="182" t="s">
        <v>75</v>
      </c>
      <c r="B57" s="188"/>
      <c r="C57" s="188"/>
      <c r="D57" s="188"/>
      <c r="E57" s="188"/>
      <c r="F57" s="188"/>
      <c r="M57" s="36"/>
      <c r="N57" s="36"/>
      <c r="O57" s="36"/>
      <c r="P57" s="36"/>
      <c r="Q57" s="36"/>
      <c r="R57" s="36"/>
    </row>
    <row r="58" spans="1:23" s="98" customFormat="1" ht="35.25" customHeight="1">
      <c r="A58" s="23"/>
      <c r="B58" s="96" t="s">
        <v>49</v>
      </c>
      <c r="C58" s="97" t="s">
        <v>60</v>
      </c>
      <c r="D58" s="96" t="s">
        <v>33</v>
      </c>
      <c r="E58" s="122" t="s">
        <v>61</v>
      </c>
      <c r="F58" s="23" t="s">
        <v>0</v>
      </c>
      <c r="M58" s="35"/>
      <c r="N58" s="35"/>
      <c r="O58" s="35"/>
      <c r="P58" s="35"/>
      <c r="Q58" s="35"/>
      <c r="R58" s="35"/>
      <c r="S58" s="34"/>
      <c r="T58" s="34"/>
      <c r="U58" s="34"/>
      <c r="V58" s="34"/>
      <c r="W58" s="34"/>
    </row>
    <row r="59" spans="1:23" s="98" customFormat="1" ht="12">
      <c r="A59" s="123" t="s">
        <v>93</v>
      </c>
      <c r="B59" s="100">
        <f>B60/$F60</f>
        <v>0.8504268066913305</v>
      </c>
      <c r="C59" s="100">
        <f>C60/$F60</f>
        <v>0.049294901042078454</v>
      </c>
      <c r="D59" s="100">
        <f>D60/$F60</f>
        <v>0.022089563600931415</v>
      </c>
      <c r="E59" s="100">
        <f>E60/$F60</f>
        <v>0.07818872866565953</v>
      </c>
      <c r="F59" s="131">
        <f>F60/$F60</f>
        <v>1</v>
      </c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1:23" s="98" customFormat="1" ht="12">
      <c r="A60" s="99"/>
      <c r="B60" s="143">
        <f>D7</f>
        <v>7020871.989708845</v>
      </c>
      <c r="C60" s="142">
        <f>E7</f>
        <v>406964.11171269126</v>
      </c>
      <c r="D60" s="143">
        <f>F7+G7</f>
        <v>182364.89857846388</v>
      </c>
      <c r="E60" s="145">
        <f>I7+J7</f>
        <v>645503</v>
      </c>
      <c r="F60" s="146">
        <f>SUM(B60:E60)</f>
        <v>8255704</v>
      </c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</row>
    <row r="61" spans="1:17" ht="12.75">
      <c r="A61" s="182" t="s">
        <v>76</v>
      </c>
      <c r="B61" s="188"/>
      <c r="C61" s="188"/>
      <c r="D61" s="188"/>
      <c r="E61" s="188"/>
      <c r="F61" s="188"/>
      <c r="M61" s="44"/>
      <c r="N61" s="44"/>
      <c r="O61" s="44"/>
      <c r="P61" s="44"/>
      <c r="Q61" s="44"/>
    </row>
    <row r="62" spans="1:17" ht="41.25" customHeight="1">
      <c r="A62" s="23"/>
      <c r="B62" s="124" t="s">
        <v>71</v>
      </c>
      <c r="C62" s="97" t="s">
        <v>72</v>
      </c>
      <c r="D62" s="125" t="s">
        <v>78</v>
      </c>
      <c r="E62" s="96" t="s">
        <v>74</v>
      </c>
      <c r="F62" s="132" t="s">
        <v>73</v>
      </c>
      <c r="M62" s="44"/>
      <c r="N62" s="44"/>
      <c r="O62" s="44"/>
      <c r="P62" s="44"/>
      <c r="Q62" s="44"/>
    </row>
    <row r="63" spans="1:17" ht="12.75">
      <c r="A63" s="123" t="s">
        <v>94</v>
      </c>
      <c r="B63" s="100">
        <f>B64/$B64</f>
        <v>1</v>
      </c>
      <c r="C63" s="67">
        <f>C64/$B64</f>
        <v>0.007935095736318657</v>
      </c>
      <c r="D63" s="65">
        <f>D64/$B64</f>
        <v>0.016616455494538867</v>
      </c>
      <c r="E63" s="65">
        <f>E64/$B64</f>
        <v>0.07143614812643093</v>
      </c>
      <c r="F63" s="67">
        <f>F64/$B64</f>
        <v>0.01546708872292066</v>
      </c>
      <c r="G63" s="36"/>
      <c r="H63" s="36"/>
      <c r="I63" s="44"/>
      <c r="J63" s="44"/>
      <c r="K63" s="44"/>
      <c r="L63" s="44"/>
      <c r="M63" s="44"/>
      <c r="N63" s="44"/>
      <c r="O63" s="44"/>
      <c r="P63" s="44"/>
      <c r="Q63" s="44"/>
    </row>
    <row r="64" spans="1:17" ht="12.75">
      <c r="A64" s="101"/>
      <c r="B64" s="141">
        <f>D7+E7</f>
        <v>7427836.101421536</v>
      </c>
      <c r="C64" s="17">
        <f>F7</f>
        <v>58940.59057846382</v>
      </c>
      <c r="D64" s="47">
        <f>G7</f>
        <v>123424.30800000005</v>
      </c>
      <c r="E64" s="47">
        <f>I7</f>
        <v>530616</v>
      </c>
      <c r="F64" s="17">
        <f>J7</f>
        <v>114887</v>
      </c>
      <c r="G64" s="36"/>
      <c r="H64" s="36"/>
      <c r="I64" s="44"/>
      <c r="J64" s="44"/>
      <c r="K64" s="44"/>
      <c r="L64" s="44"/>
      <c r="M64" s="44"/>
      <c r="N64" s="44"/>
      <c r="O64" s="44"/>
      <c r="P64" s="44"/>
      <c r="Q64" s="44"/>
    </row>
    <row r="65" spans="1:17" ht="12.75">
      <c r="A65" s="201" t="s">
        <v>89</v>
      </c>
      <c r="B65" s="183"/>
      <c r="C65" s="183"/>
      <c r="D65" s="183"/>
      <c r="E65" s="183"/>
      <c r="F65" s="184"/>
      <c r="G65" s="12"/>
      <c r="H65" s="12"/>
      <c r="I65" s="44"/>
      <c r="J65" s="44"/>
      <c r="K65" s="44"/>
      <c r="L65" s="44"/>
      <c r="M65" s="44"/>
      <c r="N65" s="44"/>
      <c r="O65" s="44"/>
      <c r="P65" s="44"/>
      <c r="Q65" s="44"/>
    </row>
    <row r="66" spans="1:17" ht="34.5" customHeight="1">
      <c r="A66" s="117"/>
      <c r="B66" s="126" t="s">
        <v>49</v>
      </c>
      <c r="C66" s="97" t="s">
        <v>72</v>
      </c>
      <c r="D66" s="125" t="s">
        <v>90</v>
      </c>
      <c r="E66" s="96" t="s">
        <v>74</v>
      </c>
      <c r="F66" s="132" t="s">
        <v>73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1:17" ht="12.75">
      <c r="A67" s="123" t="s">
        <v>95</v>
      </c>
      <c r="B67" s="129">
        <f>C46</f>
        <v>0.8357206956407194</v>
      </c>
      <c r="C67" s="80">
        <f>D46</f>
        <v>0.02632121343476814</v>
      </c>
      <c r="D67" s="129">
        <f>E46</f>
        <v>0.054588921995065605</v>
      </c>
      <c r="E67" s="80">
        <f>G46</f>
        <v>0.059613902245599516</v>
      </c>
      <c r="F67" s="130">
        <f>H46</f>
        <v>0.02375526668384733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</sheetData>
  <sheetProtection selectLockedCells="1"/>
  <mergeCells count="28">
    <mergeCell ref="A12:N12"/>
    <mergeCell ref="A2:B2"/>
    <mergeCell ref="C8:G8"/>
    <mergeCell ref="C9:G9"/>
    <mergeCell ref="I9:K9"/>
    <mergeCell ref="G34:L34"/>
    <mergeCell ref="G37:L37"/>
    <mergeCell ref="H51:L51"/>
    <mergeCell ref="H56:L56"/>
    <mergeCell ref="H52:L52"/>
    <mergeCell ref="H53:L53"/>
    <mergeCell ref="H54:L54"/>
    <mergeCell ref="H55:L55"/>
    <mergeCell ref="A51:F51"/>
    <mergeCell ref="A57:F57"/>
    <mergeCell ref="A61:F61"/>
    <mergeCell ref="A65:F65"/>
    <mergeCell ref="C52:F52"/>
    <mergeCell ref="A1:N1"/>
    <mergeCell ref="A42:L42"/>
    <mergeCell ref="C11:L11"/>
    <mergeCell ref="D4:L4"/>
    <mergeCell ref="I10:K10"/>
    <mergeCell ref="C10:G10"/>
    <mergeCell ref="B4:C4"/>
    <mergeCell ref="G33:L33"/>
    <mergeCell ref="C2:N2"/>
    <mergeCell ref="A33:F33"/>
  </mergeCells>
  <hyperlinks>
    <hyperlink ref="E35" r:id="rId1" display="info@npdata.be"/>
    <hyperlink ref="E38" r:id="rId2" display="Verkiezingsdatabank"/>
    <hyperlink ref="C36" r:id="rId3" display="Rijksregister inschrijvingen 2006"/>
    <hyperlink ref="E36" r:id="rId4" display="Rijksregister Europeanen 2000"/>
    <hyperlink ref="E37" r:id="rId5" display="Van vreemde afkomst"/>
    <hyperlink ref="E34" r:id="rId6" display="BuG-21"/>
  </hyperlinks>
  <printOptions/>
  <pageMargins left="0.75" right="0.52" top="0.61" bottom="0.85" header="0.48" footer="0.5"/>
  <pageSetup horizontalDpi="300" verticalDpi="300" orientation="landscape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1" sqref="B21"/>
    </sheetView>
  </sheetViews>
  <sheetFormatPr defaultColWidth="9.140625" defaultRowHeight="12.75"/>
  <cols>
    <col min="1" max="1" width="39.00390625" style="30" customWidth="1"/>
    <col min="2" max="2" width="11.8515625" style="30" customWidth="1"/>
    <col min="3" max="16384" width="9.140625" style="30" customWidth="1"/>
  </cols>
  <sheetData>
    <row r="1" spans="1:5" ht="12.75">
      <c r="A1" s="102" t="s">
        <v>12</v>
      </c>
      <c r="B1" s="103">
        <v>54262</v>
      </c>
      <c r="C1" s="105"/>
      <c r="D1" s="106"/>
      <c r="E1"/>
    </row>
    <row r="2" spans="1:5" ht="25.5">
      <c r="A2" s="102" t="s">
        <v>13</v>
      </c>
      <c r="B2" s="103">
        <v>44103</v>
      </c>
      <c r="C2" s="104">
        <v>0.813</v>
      </c>
      <c r="D2" s="107"/>
      <c r="E2"/>
    </row>
    <row r="3" spans="1:5" ht="12.75">
      <c r="A3" s="102" t="s">
        <v>14</v>
      </c>
      <c r="B3" s="103">
        <v>41776</v>
      </c>
      <c r="C3" s="104">
        <v>0.947</v>
      </c>
      <c r="D3" s="107"/>
      <c r="E3"/>
    </row>
    <row r="4" spans="1:5" ht="12.75">
      <c r="A4" s="102" t="s">
        <v>15</v>
      </c>
      <c r="B4" s="103">
        <v>2327</v>
      </c>
      <c r="C4" s="103"/>
      <c r="D4" s="104">
        <v>0.053</v>
      </c>
      <c r="E4"/>
    </row>
    <row r="5" spans="1:5" ht="12.75">
      <c r="A5" s="102" t="s">
        <v>16</v>
      </c>
      <c r="B5" s="103">
        <v>47</v>
      </c>
      <c r="C5" s="108"/>
      <c r="D5" s="109"/>
      <c r="E5"/>
    </row>
    <row r="6" spans="1:5" ht="12.75">
      <c r="A6" s="110"/>
      <c r="B6"/>
      <c r="C6"/>
      <c r="D6"/>
      <c r="E6"/>
    </row>
    <row r="7" spans="1:5" ht="25.5">
      <c r="A7" s="102" t="s">
        <v>17</v>
      </c>
      <c r="B7" s="102" t="s">
        <v>18</v>
      </c>
      <c r="C7" s="102" t="s">
        <v>6</v>
      </c>
      <c r="D7" s="102" t="s">
        <v>19</v>
      </c>
      <c r="E7" s="106"/>
    </row>
    <row r="8" spans="1:5" ht="12.75">
      <c r="A8" s="103" t="s">
        <v>56</v>
      </c>
      <c r="B8" s="103">
        <v>12680</v>
      </c>
      <c r="C8" s="104">
        <v>0.304</v>
      </c>
      <c r="D8" s="103">
        <v>16</v>
      </c>
      <c r="E8" s="103"/>
    </row>
    <row r="9" spans="1:5" ht="12.75">
      <c r="A9" s="103" t="s">
        <v>57</v>
      </c>
      <c r="B9" s="103">
        <v>8640</v>
      </c>
      <c r="C9" s="104">
        <v>0.207</v>
      </c>
      <c r="D9" s="103">
        <v>11</v>
      </c>
      <c r="E9" s="103"/>
    </row>
    <row r="10" spans="1:5" ht="12.75">
      <c r="A10" s="103" t="s">
        <v>55</v>
      </c>
      <c r="B10" s="103">
        <v>6612</v>
      </c>
      <c r="C10" s="104">
        <v>0.158</v>
      </c>
      <c r="D10" s="103">
        <v>8</v>
      </c>
      <c r="E10" s="103"/>
    </row>
    <row r="11" spans="1:5" ht="12.75">
      <c r="A11" s="103" t="s">
        <v>62</v>
      </c>
      <c r="B11" s="103">
        <v>4909</v>
      </c>
      <c r="C11" s="104">
        <v>0.118</v>
      </c>
      <c r="D11" s="103">
        <v>5</v>
      </c>
      <c r="E11" s="103"/>
    </row>
    <row r="12" spans="1:5" ht="12.75">
      <c r="A12" s="103" t="s">
        <v>63</v>
      </c>
      <c r="B12" s="103">
        <v>3556</v>
      </c>
      <c r="C12" s="104">
        <v>0.085</v>
      </c>
      <c r="D12" s="103">
        <v>4</v>
      </c>
      <c r="E12" s="103"/>
    </row>
    <row r="13" spans="1:5" ht="12.75">
      <c r="A13" s="103" t="s">
        <v>64</v>
      </c>
      <c r="B13" s="103">
        <v>3115</v>
      </c>
      <c r="C13" s="104">
        <v>0.075</v>
      </c>
      <c r="D13" s="103">
        <v>3</v>
      </c>
      <c r="E13" s="103"/>
    </row>
    <row r="14" spans="1:5" ht="12.75">
      <c r="A14" s="103" t="s">
        <v>65</v>
      </c>
      <c r="B14" s="103">
        <v>880</v>
      </c>
      <c r="C14" s="104">
        <v>0.021</v>
      </c>
      <c r="D14" s="103">
        <v>0</v>
      </c>
      <c r="E14" s="103"/>
    </row>
    <row r="15" spans="1:5" ht="12.75">
      <c r="A15" s="103" t="s">
        <v>58</v>
      </c>
      <c r="B15" s="103">
        <v>554</v>
      </c>
      <c r="C15" s="104">
        <v>0.013</v>
      </c>
      <c r="D15" s="103">
        <v>0</v>
      </c>
      <c r="E15" s="103"/>
    </row>
    <row r="16" spans="1:5" ht="12.75">
      <c r="A16" s="103" t="s">
        <v>20</v>
      </c>
      <c r="B16" s="103">
        <v>473</v>
      </c>
      <c r="C16" s="104">
        <v>0.011</v>
      </c>
      <c r="D16" s="103">
        <v>0</v>
      </c>
      <c r="E16" s="103"/>
    </row>
    <row r="17" spans="1:5" ht="12.75">
      <c r="A17" s="103" t="s">
        <v>66</v>
      </c>
      <c r="B17" s="103">
        <v>223</v>
      </c>
      <c r="C17" s="104">
        <v>0.005</v>
      </c>
      <c r="D17" s="103">
        <v>0</v>
      </c>
      <c r="E17" s="103"/>
    </row>
    <row r="18" spans="1:5" ht="12.75">
      <c r="A18" s="103" t="s">
        <v>67</v>
      </c>
      <c r="B18" s="103">
        <v>134</v>
      </c>
      <c r="C18" s="104">
        <v>0.003</v>
      </c>
      <c r="D18" s="103">
        <v>0</v>
      </c>
      <c r="E18" s="109"/>
    </row>
    <row r="19" spans="1:5" ht="12.75">
      <c r="A19" s="29"/>
      <c r="B19" s="32"/>
      <c r="C19" s="31"/>
      <c r="D19" s="29"/>
      <c r="E19" s="29"/>
    </row>
    <row r="20" spans="1:5" ht="12.75">
      <c r="A20" s="29"/>
      <c r="B20" s="32"/>
      <c r="C20" s="31"/>
      <c r="D20" s="29"/>
      <c r="E20" s="29"/>
    </row>
    <row r="22" spans="2:3" ht="12.75">
      <c r="B22" s="55"/>
      <c r="C22" s="3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2006-04-15T09:39:39Z</cp:lastPrinted>
  <dcterms:created xsi:type="dcterms:W3CDTF">2006-04-04T21:50:05Z</dcterms:created>
  <dcterms:modified xsi:type="dcterms:W3CDTF">2006-04-17T20:55:59Z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